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Y:\MILIEU\mijndocumenten\Primus Classic\2023\"/>
    </mc:Choice>
  </mc:AlternateContent>
  <xr:revisionPtr revIDLastSave="0" documentId="13_ncr:1_{989CAF7B-C2FF-4040-9670-D783EADD1011}" xr6:coauthVersionLast="47" xr6:coauthVersionMax="47" xr10:uidLastSave="{00000000-0000-0000-0000-000000000000}"/>
  <bookViews>
    <workbookView xWindow="-120" yWindow="-120" windowWidth="38640" windowHeight="21240" tabRatio="44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Blad1!$A$1:$I$326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" i="1" l="1"/>
  <c r="A47" i="1"/>
  <c r="A48" i="1"/>
  <c r="A9" i="1" l="1"/>
  <c r="B9" i="1" s="1"/>
  <c r="H20" i="1"/>
  <c r="H8" i="1"/>
  <c r="F19" i="1"/>
  <c r="G19" i="1"/>
  <c r="H21" i="1"/>
  <c r="A22" i="1"/>
  <c r="B22" i="1" s="1"/>
  <c r="I21" i="1"/>
  <c r="B21" i="1"/>
  <c r="I9" i="1" l="1"/>
  <c r="A10" i="1"/>
  <c r="H9" i="1"/>
  <c r="I22" i="1"/>
  <c r="A23" i="1"/>
  <c r="H23" i="1" s="1"/>
  <c r="H22" i="1"/>
  <c r="B10" i="1" l="1"/>
  <c r="A11" i="1"/>
  <c r="H10" i="1"/>
  <c r="I10" i="1"/>
  <c r="I23" i="1"/>
  <c r="B23" i="1"/>
  <c r="A24" i="1"/>
  <c r="H24" i="1" s="1"/>
  <c r="H11" i="1" l="1"/>
  <c r="A13" i="1"/>
  <c r="I11" i="1"/>
  <c r="B11" i="1"/>
  <c r="A25" i="1"/>
  <c r="H25" i="1" s="1"/>
  <c r="B24" i="1"/>
  <c r="I24" i="1"/>
  <c r="I25" i="1" l="1"/>
  <c r="B13" i="1"/>
  <c r="A14" i="1"/>
  <c r="I13" i="1"/>
  <c r="H13" i="1"/>
  <c r="B25" i="1"/>
  <c r="A26" i="1"/>
  <c r="A28" i="1" s="1"/>
  <c r="A30" i="1" s="1"/>
  <c r="I26" i="1" l="1"/>
  <c r="B26" i="1"/>
  <c r="H26" i="1"/>
  <c r="A16" i="1"/>
  <c r="A17" i="1" s="1"/>
  <c r="I14" i="1"/>
  <c r="B14" i="1"/>
  <c r="H14" i="1"/>
  <c r="B28" i="1"/>
  <c r="H28" i="1"/>
  <c r="I28" i="1"/>
  <c r="H16" i="1" l="1"/>
  <c r="I16" i="1"/>
  <c r="B16" i="1"/>
  <c r="M9" i="1"/>
  <c r="I8" i="1" l="1"/>
  <c r="I7" i="1"/>
  <c r="I20" i="1" l="1"/>
  <c r="B7" i="1"/>
  <c r="B8" i="1"/>
  <c r="G30" i="1" l="1"/>
  <c r="A32" i="1"/>
  <c r="I32" i="1" s="1"/>
  <c r="F30" i="1"/>
  <c r="I30" i="1"/>
  <c r="H30" i="1"/>
  <c r="A34" i="1" l="1"/>
  <c r="F34" i="1" s="1"/>
  <c r="G32" i="1"/>
  <c r="H32" i="1"/>
  <c r="F32" i="1"/>
  <c r="H34" i="1" l="1"/>
  <c r="A35" i="1"/>
  <c r="A36" i="1" s="1"/>
  <c r="A37" i="1" s="1"/>
  <c r="A38" i="1" s="1"/>
  <c r="A39" i="1" s="1"/>
  <c r="A40" i="1" s="1"/>
  <c r="A42" i="1" s="1"/>
  <c r="A43" i="1" s="1"/>
  <c r="A46" i="1" s="1"/>
  <c r="G34" i="1"/>
  <c r="I34" i="1"/>
  <c r="B42" i="1" l="1"/>
  <c r="I42" i="1"/>
  <c r="H42" i="1"/>
  <c r="I40" i="1"/>
  <c r="H40" i="1"/>
  <c r="B40" i="1"/>
  <c r="I39" i="1"/>
  <c r="H39" i="1"/>
  <c r="B39" i="1"/>
  <c r="H38" i="1"/>
  <c r="I38" i="1"/>
  <c r="B38" i="1"/>
  <c r="I37" i="1"/>
  <c r="B37" i="1"/>
  <c r="H37" i="1"/>
  <c r="B36" i="1"/>
  <c r="H36" i="1"/>
  <c r="I36" i="1"/>
  <c r="H43" i="1"/>
  <c r="I35" i="1"/>
  <c r="H35" i="1"/>
  <c r="F35" i="1"/>
  <c r="G35" i="1"/>
  <c r="B30" i="1"/>
  <c r="B32" i="1"/>
  <c r="B34" i="1"/>
  <c r="B35" i="1"/>
  <c r="B20" i="1"/>
  <c r="K9" i="1"/>
  <c r="H47" i="1" l="1"/>
  <c r="A50" i="1"/>
  <c r="I47" i="1"/>
  <c r="B47" i="1"/>
  <c r="G43" i="1"/>
  <c r="F43" i="1"/>
  <c r="I43" i="1"/>
  <c r="B43" i="1"/>
  <c r="A51" i="1" l="1"/>
  <c r="A54" i="1" s="1"/>
  <c r="B49" i="1"/>
  <c r="H49" i="1"/>
  <c r="I49" i="1"/>
  <c r="I48" i="1"/>
  <c r="B48" i="1"/>
  <c r="H48" i="1"/>
  <c r="F46" i="1"/>
  <c r="G46" i="1"/>
  <c r="B51" i="1"/>
  <c r="I46" i="1"/>
  <c r="G50" i="1"/>
  <c r="H50" i="1"/>
  <c r="F50" i="1"/>
  <c r="B46" i="1"/>
  <c r="H46" i="1"/>
  <c r="I50" i="1"/>
  <c r="B50" i="1"/>
  <c r="I51" i="1"/>
  <c r="H51" i="1"/>
  <c r="A55" i="1" l="1"/>
  <c r="I54" i="1"/>
  <c r="B54" i="1"/>
  <c r="H54" i="1"/>
  <c r="H17" i="1"/>
  <c r="A56" i="1" l="1"/>
  <c r="I55" i="1"/>
  <c r="H55" i="1"/>
  <c r="B55" i="1"/>
  <c r="B17" i="1"/>
  <c r="I17" i="1"/>
  <c r="A18" i="1"/>
  <c r="H18" i="1" s="1"/>
  <c r="A57" i="1" l="1"/>
  <c r="B56" i="1"/>
  <c r="I56" i="1"/>
  <c r="H56" i="1"/>
  <c r="B18" i="1"/>
  <c r="I18" i="1"/>
  <c r="F7" i="1"/>
  <c r="G7" i="1"/>
  <c r="F8" i="1"/>
  <c r="G8" i="1"/>
  <c r="F9" i="1"/>
  <c r="G9" i="1"/>
  <c r="A58" i="1" l="1"/>
  <c r="I57" i="1"/>
  <c r="B57" i="1"/>
  <c r="H57" i="1"/>
  <c r="F10" i="1"/>
  <c r="G10" i="1"/>
  <c r="A59" i="1" l="1"/>
  <c r="B58" i="1"/>
  <c r="I58" i="1"/>
  <c r="H58" i="1"/>
  <c r="F18" i="1"/>
  <c r="G18" i="1"/>
  <c r="A61" i="1" l="1"/>
  <c r="H59" i="1"/>
  <c r="I59" i="1"/>
  <c r="B59" i="1"/>
  <c r="A63" i="1" l="1"/>
  <c r="H61" i="1"/>
  <c r="I61" i="1"/>
  <c r="B61" i="1"/>
  <c r="F61" i="1"/>
  <c r="G61" i="1"/>
  <c r="F51" i="1"/>
  <c r="G51" i="1"/>
  <c r="A64" i="1" l="1"/>
  <c r="B63" i="1"/>
  <c r="H63" i="1"/>
  <c r="I63" i="1"/>
  <c r="G54" i="1"/>
  <c r="F54" i="1"/>
  <c r="A65" i="1" l="1"/>
  <c r="H64" i="1"/>
  <c r="B64" i="1"/>
  <c r="I64" i="1"/>
  <c r="G55" i="1"/>
  <c r="F55" i="1"/>
  <c r="I65" i="1" l="1"/>
  <c r="B65" i="1"/>
  <c r="H65" i="1"/>
  <c r="A66" i="1"/>
  <c r="G56" i="1"/>
  <c r="F56" i="1"/>
  <c r="B66" i="1" l="1"/>
  <c r="I66" i="1"/>
  <c r="H66" i="1"/>
  <c r="A69" i="1"/>
  <c r="G57" i="1"/>
  <c r="F57" i="1"/>
  <c r="B69" i="1" l="1"/>
  <c r="A70" i="1"/>
  <c r="H69" i="1"/>
  <c r="I69" i="1"/>
  <c r="F58" i="1"/>
  <c r="G58" i="1"/>
  <c r="I70" i="1" l="1"/>
  <c r="B70" i="1"/>
  <c r="A71" i="1"/>
  <c r="H70" i="1"/>
  <c r="F59" i="1"/>
  <c r="G59" i="1"/>
  <c r="A72" i="1" l="1"/>
  <c r="B71" i="1"/>
  <c r="H71" i="1"/>
  <c r="I71" i="1"/>
  <c r="I72" i="1" l="1"/>
  <c r="A73" i="1"/>
  <c r="B72" i="1"/>
  <c r="H72" i="1"/>
  <c r="I73" i="1" l="1"/>
  <c r="A75" i="1"/>
  <c r="B73" i="1"/>
  <c r="H73" i="1"/>
  <c r="H75" i="1" l="1"/>
  <c r="I75" i="1"/>
  <c r="B75" i="1"/>
  <c r="A77" i="1"/>
  <c r="F77" i="1" l="1"/>
  <c r="A78" i="1"/>
  <c r="G77" i="1"/>
  <c r="I77" i="1"/>
  <c r="H77" i="1"/>
  <c r="B77" i="1"/>
  <c r="G78" i="1" l="1"/>
  <c r="F78" i="1"/>
  <c r="I78" i="1"/>
  <c r="A79" i="1"/>
  <c r="B78" i="1"/>
  <c r="H78" i="1"/>
  <c r="G63" i="1"/>
  <c r="F63" i="1"/>
  <c r="A81" i="1" l="1"/>
  <c r="B79" i="1"/>
  <c r="I79" i="1"/>
  <c r="H79" i="1"/>
  <c r="G79" i="1"/>
  <c r="F79" i="1"/>
  <c r="F64" i="1"/>
  <c r="G64" i="1"/>
  <c r="B81" i="1" l="1"/>
  <c r="I81" i="1"/>
  <c r="F81" i="1"/>
  <c r="H81" i="1"/>
  <c r="G81" i="1"/>
  <c r="A82" i="1"/>
  <c r="F66" i="1"/>
  <c r="G66" i="1"/>
  <c r="G82" i="1" l="1"/>
  <c r="H82" i="1"/>
  <c r="A84" i="1"/>
  <c r="I82" i="1"/>
  <c r="B82" i="1"/>
  <c r="F82" i="1"/>
  <c r="G69" i="1"/>
  <c r="F69" i="1"/>
  <c r="H84" i="1" l="1"/>
  <c r="B84" i="1"/>
  <c r="G84" i="1"/>
  <c r="A85" i="1"/>
  <c r="I84" i="1"/>
  <c r="F84" i="1"/>
  <c r="F71" i="1"/>
  <c r="G71" i="1"/>
  <c r="H85" i="1" l="1"/>
  <c r="B85" i="1"/>
  <c r="A86" i="1"/>
  <c r="F85" i="1"/>
  <c r="G85" i="1"/>
  <c r="I85" i="1"/>
  <c r="F72" i="1"/>
  <c r="G72" i="1"/>
  <c r="I86" i="1" l="1"/>
  <c r="G86" i="1"/>
  <c r="A87" i="1"/>
  <c r="B86" i="1"/>
  <c r="H86" i="1"/>
  <c r="F86" i="1"/>
  <c r="F73" i="1"/>
  <c r="G73" i="1"/>
  <c r="G87" i="1" l="1"/>
  <c r="A88" i="1"/>
  <c r="F87" i="1"/>
  <c r="I87" i="1"/>
  <c r="H87" i="1"/>
  <c r="B87" i="1"/>
  <c r="G75" i="1"/>
  <c r="F75" i="1"/>
  <c r="B88" i="1" l="1"/>
  <c r="F88" i="1"/>
  <c r="A89" i="1"/>
  <c r="H88" i="1"/>
  <c r="G88" i="1"/>
  <c r="I88" i="1"/>
  <c r="H89" i="1" l="1"/>
  <c r="A90" i="1"/>
  <c r="B89" i="1"/>
  <c r="F89" i="1"/>
  <c r="I89" i="1"/>
  <c r="G89" i="1"/>
  <c r="I90" i="1" l="1"/>
  <c r="H90" i="1"/>
  <c r="B90" i="1"/>
  <c r="G90" i="1"/>
  <c r="F90" i="1"/>
  <c r="A91" i="1"/>
  <c r="H91" i="1" l="1"/>
  <c r="I91" i="1"/>
  <c r="A93" i="1"/>
  <c r="B91" i="1"/>
  <c r="G93" i="1" l="1"/>
  <c r="B93" i="1"/>
  <c r="I93" i="1"/>
  <c r="H93" i="1"/>
  <c r="F93" i="1"/>
  <c r="A94" i="1"/>
  <c r="I94" i="1" l="1"/>
  <c r="F94" i="1"/>
  <c r="A95" i="1"/>
  <c r="G94" i="1"/>
  <c r="H94" i="1"/>
  <c r="B94" i="1"/>
  <c r="I95" i="1" l="1"/>
  <c r="A98" i="1"/>
  <c r="G95" i="1"/>
  <c r="F95" i="1"/>
  <c r="B95" i="1"/>
  <c r="H95" i="1"/>
  <c r="B98" i="1" l="1"/>
  <c r="F98" i="1"/>
  <c r="A99" i="1"/>
  <c r="I98" i="1"/>
  <c r="G98" i="1"/>
  <c r="H98" i="1"/>
  <c r="A102" i="1" l="1"/>
  <c r="I99" i="1"/>
  <c r="B99" i="1"/>
  <c r="H99" i="1"/>
  <c r="I102" i="1" l="1"/>
  <c r="H102" i="1"/>
  <c r="A103" i="1"/>
  <c r="B102" i="1"/>
  <c r="A104" i="1" l="1"/>
  <c r="B103" i="1"/>
  <c r="I103" i="1"/>
  <c r="H103" i="1"/>
  <c r="H104" i="1" l="1"/>
  <c r="I104" i="1"/>
  <c r="A105" i="1"/>
  <c r="B104" i="1"/>
  <c r="A106" i="1" l="1"/>
  <c r="H105" i="1"/>
  <c r="B105" i="1"/>
  <c r="I105" i="1"/>
  <c r="H106" i="1" l="1"/>
  <c r="I106" i="1"/>
  <c r="B106" i="1"/>
  <c r="A107" i="1"/>
  <c r="H107" i="1" l="1"/>
  <c r="I107" i="1"/>
  <c r="A109" i="1"/>
  <c r="B107" i="1"/>
  <c r="A110" i="1" l="1"/>
  <c r="H109" i="1"/>
  <c r="I109" i="1"/>
  <c r="B109" i="1"/>
  <c r="B110" i="1" l="1"/>
  <c r="I110" i="1"/>
  <c r="A111" i="1"/>
  <c r="H110" i="1"/>
  <c r="A112" i="1" l="1"/>
  <c r="H111" i="1"/>
  <c r="B111" i="1"/>
  <c r="I111" i="1"/>
  <c r="A114" i="1" l="1"/>
  <c r="I112" i="1"/>
  <c r="B112" i="1"/>
  <c r="H112" i="1"/>
  <c r="A115" i="1" l="1"/>
  <c r="H114" i="1"/>
  <c r="B114" i="1"/>
  <c r="I114" i="1"/>
  <c r="A116" i="1" l="1"/>
  <c r="I115" i="1"/>
  <c r="B115" i="1"/>
  <c r="H115" i="1"/>
  <c r="H116" i="1" l="1"/>
  <c r="B116" i="1"/>
  <c r="I116" i="1"/>
  <c r="A118" i="1"/>
  <c r="A119" i="1" l="1"/>
  <c r="I118" i="1"/>
  <c r="B118" i="1"/>
  <c r="H118" i="1"/>
  <c r="A120" i="1" l="1"/>
  <c r="B119" i="1"/>
  <c r="H119" i="1"/>
  <c r="I119" i="1"/>
  <c r="H120" i="1" l="1"/>
  <c r="I120" i="1"/>
  <c r="B120" i="1"/>
  <c r="A122" i="1"/>
  <c r="A123" i="1" l="1"/>
  <c r="B122" i="1"/>
  <c r="I122" i="1"/>
  <c r="H122" i="1"/>
  <c r="H123" i="1" l="1"/>
  <c r="I123" i="1"/>
  <c r="A125" i="1"/>
  <c r="B123" i="1"/>
  <c r="A126" i="1" l="1"/>
  <c r="B125" i="1"/>
  <c r="H125" i="1"/>
  <c r="I125" i="1"/>
  <c r="H126" i="1" l="1"/>
  <c r="B126" i="1"/>
  <c r="I126" i="1"/>
  <c r="A127" i="1"/>
  <c r="A128" i="1" l="1"/>
  <c r="H127" i="1"/>
  <c r="I127" i="1"/>
  <c r="B127" i="1"/>
  <c r="A130" i="1" l="1"/>
  <c r="H128" i="1"/>
  <c r="I128" i="1"/>
  <c r="B128" i="1"/>
  <c r="A131" i="1" l="1"/>
  <c r="B130" i="1"/>
  <c r="I130" i="1"/>
  <c r="H130" i="1"/>
  <c r="A132" i="1" l="1"/>
  <c r="I131" i="1"/>
  <c r="B131" i="1"/>
  <c r="H131" i="1"/>
  <c r="B132" i="1" l="1"/>
  <c r="I132" i="1"/>
  <c r="H132" i="1"/>
  <c r="A133" i="1"/>
  <c r="A134" i="1" l="1"/>
  <c r="B133" i="1"/>
  <c r="I133" i="1"/>
  <c r="H133" i="1"/>
  <c r="A135" i="1" l="1"/>
  <c r="I134" i="1"/>
  <c r="B134" i="1"/>
  <c r="H134" i="1"/>
  <c r="A136" i="1" l="1"/>
  <c r="H135" i="1"/>
  <c r="B135" i="1"/>
  <c r="I135" i="1"/>
  <c r="A137" i="1" l="1"/>
  <c r="I136" i="1"/>
  <c r="B136" i="1"/>
  <c r="H136" i="1"/>
  <c r="A138" i="1" l="1"/>
  <c r="H137" i="1"/>
  <c r="I137" i="1"/>
  <c r="B137" i="1"/>
  <c r="H138" i="1" l="1"/>
  <c r="I138" i="1"/>
  <c r="B138" i="1"/>
  <c r="A139" i="1"/>
  <c r="A140" i="1" l="1"/>
  <c r="H139" i="1"/>
  <c r="I139" i="1"/>
  <c r="B139" i="1"/>
  <c r="A142" i="1" l="1"/>
  <c r="I140" i="1"/>
  <c r="H140" i="1"/>
  <c r="B140" i="1"/>
  <c r="A143" i="1" l="1"/>
  <c r="H142" i="1"/>
  <c r="B142" i="1"/>
  <c r="I142" i="1"/>
  <c r="A145" i="1" l="1"/>
  <c r="H143" i="1"/>
  <c r="I143" i="1"/>
  <c r="B143" i="1"/>
  <c r="H145" i="1" l="1"/>
  <c r="B145" i="1"/>
  <c r="A146" i="1"/>
  <c r="I145" i="1"/>
  <c r="H146" i="1" l="1"/>
  <c r="A147" i="1"/>
  <c r="I146" i="1"/>
  <c r="B146" i="1"/>
  <c r="A148" i="1" l="1"/>
  <c r="I147" i="1"/>
  <c r="B147" i="1"/>
  <c r="H147" i="1"/>
  <c r="I148" i="1" l="1"/>
  <c r="B148" i="1"/>
  <c r="H148" i="1"/>
  <c r="A149" i="1"/>
  <c r="H149" i="1" l="1"/>
  <c r="A150" i="1"/>
  <c r="B149" i="1"/>
  <c r="I149" i="1"/>
  <c r="I150" i="1" l="1"/>
  <c r="H150" i="1"/>
  <c r="A151" i="1"/>
  <c r="B150" i="1"/>
  <c r="I151" i="1" l="1"/>
  <c r="A152" i="1"/>
  <c r="H151" i="1"/>
  <c r="B151" i="1"/>
  <c r="I152" i="1" l="1"/>
  <c r="B152" i="1"/>
  <c r="A154" i="1"/>
  <c r="H152" i="1"/>
  <c r="H154" i="1" l="1"/>
  <c r="A155" i="1"/>
  <c r="B154" i="1"/>
  <c r="I154" i="1"/>
  <c r="B155" i="1" l="1"/>
  <c r="H155" i="1"/>
  <c r="I155" i="1"/>
  <c r="A156" i="1"/>
  <c r="A158" i="1" l="1"/>
  <c r="B156" i="1"/>
  <c r="I156" i="1"/>
  <c r="H156" i="1"/>
  <c r="H158" i="1" l="1"/>
  <c r="I158" i="1"/>
  <c r="B158" i="1"/>
  <c r="A159" i="1"/>
  <c r="B159" i="1" l="1"/>
  <c r="A160" i="1"/>
  <c r="I159" i="1"/>
  <c r="H159" i="1"/>
  <c r="A161" i="1" l="1"/>
  <c r="I160" i="1"/>
  <c r="B160" i="1"/>
  <c r="H160" i="1"/>
  <c r="A162" i="1" l="1"/>
  <c r="B161" i="1"/>
  <c r="I161" i="1"/>
  <c r="H161" i="1"/>
  <c r="A163" i="1" l="1"/>
  <c r="B162" i="1"/>
  <c r="I162" i="1"/>
  <c r="H162" i="1"/>
  <c r="H163" i="1" l="1"/>
  <c r="B163" i="1"/>
  <c r="A164" i="1"/>
  <c r="I163" i="1"/>
  <c r="A166" i="1" l="1"/>
  <c r="B164" i="1"/>
  <c r="I164" i="1"/>
  <c r="H164" i="1"/>
  <c r="A167" i="1" l="1"/>
  <c r="H166" i="1"/>
  <c r="B166" i="1"/>
  <c r="I166" i="1"/>
  <c r="A168" i="1" l="1"/>
  <c r="I167" i="1"/>
  <c r="B167" i="1"/>
  <c r="H167" i="1"/>
  <c r="B168" i="1" l="1"/>
  <c r="I168" i="1"/>
  <c r="A169" i="1"/>
  <c r="H168" i="1"/>
  <c r="A170" i="1" l="1"/>
  <c r="I169" i="1"/>
  <c r="H169" i="1"/>
  <c r="B169" i="1"/>
  <c r="A172" i="1" l="1"/>
  <c r="H170" i="1"/>
  <c r="B170" i="1"/>
  <c r="I170" i="1"/>
  <c r="A173" i="1" l="1"/>
  <c r="I172" i="1"/>
  <c r="H172" i="1"/>
  <c r="B172" i="1"/>
  <c r="A175" i="1" l="1"/>
  <c r="H173" i="1"/>
  <c r="I173" i="1"/>
  <c r="B173" i="1"/>
  <c r="A176" i="1" l="1"/>
  <c r="B175" i="1"/>
  <c r="H175" i="1"/>
  <c r="I175" i="1"/>
  <c r="A177" i="1" l="1"/>
  <c r="H176" i="1"/>
  <c r="B176" i="1"/>
  <c r="I176" i="1"/>
  <c r="A178" i="1" l="1"/>
  <c r="H177" i="1"/>
  <c r="I177" i="1"/>
  <c r="B177" i="1"/>
  <c r="A183" i="1" l="1"/>
  <c r="H178" i="1"/>
  <c r="I178" i="1"/>
  <c r="B178" i="1"/>
  <c r="A184" i="1" l="1"/>
  <c r="H183" i="1"/>
  <c r="I183" i="1"/>
  <c r="B183" i="1"/>
  <c r="A185" i="1" l="1"/>
  <c r="I184" i="1"/>
  <c r="H184" i="1"/>
  <c r="B184" i="1"/>
  <c r="I185" i="1" l="1"/>
  <c r="H185" i="1"/>
  <c r="B185" i="1"/>
  <c r="A186" i="1"/>
  <c r="H186" i="1" l="1"/>
  <c r="A187" i="1"/>
  <c r="I186" i="1"/>
  <c r="B186" i="1"/>
  <c r="A188" i="1" l="1"/>
  <c r="B187" i="1"/>
  <c r="I187" i="1"/>
  <c r="H187" i="1"/>
  <c r="A189" i="1" l="1"/>
  <c r="I188" i="1"/>
  <c r="H188" i="1"/>
  <c r="B188" i="1"/>
  <c r="A190" i="1" l="1"/>
  <c r="B189" i="1"/>
  <c r="I189" i="1"/>
  <c r="H189" i="1"/>
  <c r="H190" i="1" l="1"/>
  <c r="I190" i="1"/>
  <c r="B190" i="1"/>
  <c r="A191" i="1"/>
  <c r="A192" i="1" l="1"/>
  <c r="I191" i="1"/>
  <c r="B191" i="1"/>
  <c r="H191" i="1"/>
  <c r="H192" i="1" l="1"/>
  <c r="B192" i="1"/>
  <c r="I192" i="1"/>
  <c r="A193" i="1"/>
  <c r="B193" i="1" l="1"/>
  <c r="I193" i="1"/>
  <c r="H193" i="1"/>
  <c r="A194" i="1"/>
  <c r="H194" i="1" l="1"/>
  <c r="B194" i="1"/>
  <c r="A195" i="1"/>
  <c r="I194" i="1"/>
  <c r="A196" i="1" l="1"/>
  <c r="B195" i="1"/>
  <c r="I195" i="1"/>
  <c r="H195" i="1"/>
  <c r="I196" i="1" l="1"/>
  <c r="B196" i="1"/>
  <c r="H196" i="1"/>
  <c r="A197" i="1"/>
  <c r="B197" i="1" l="1"/>
  <c r="H197" i="1"/>
  <c r="I197" i="1"/>
  <c r="A200" i="1"/>
  <c r="I200" i="1" l="1"/>
  <c r="A201" i="1"/>
  <c r="B200" i="1"/>
  <c r="H200" i="1"/>
  <c r="A202" i="1" l="1"/>
  <c r="I201" i="1"/>
  <c r="H201" i="1"/>
  <c r="B201" i="1"/>
  <c r="A204" i="1" l="1"/>
  <c r="I202" i="1"/>
  <c r="H202" i="1"/>
  <c r="B202" i="1"/>
  <c r="H204" i="1" l="1"/>
  <c r="A205" i="1"/>
  <c r="B204" i="1"/>
  <c r="I204" i="1"/>
  <c r="A206" i="1" l="1"/>
  <c r="I205" i="1"/>
  <c r="B205" i="1"/>
  <c r="H205" i="1"/>
  <c r="A207" i="1" l="1"/>
  <c r="B206" i="1"/>
  <c r="H206" i="1"/>
  <c r="I206" i="1"/>
  <c r="I207" i="1" l="1"/>
  <c r="H207" i="1"/>
  <c r="A208" i="1"/>
  <c r="B207" i="1"/>
  <c r="B208" i="1" l="1"/>
  <c r="A210" i="1"/>
  <c r="H208" i="1"/>
  <c r="I208" i="1"/>
  <c r="A212" i="1" l="1"/>
  <c r="I210" i="1"/>
  <c r="B210" i="1"/>
  <c r="H210" i="1"/>
  <c r="A213" i="1" l="1"/>
  <c r="B212" i="1"/>
  <c r="H212" i="1"/>
  <c r="I212" i="1"/>
  <c r="H213" i="1" l="1"/>
  <c r="B213" i="1"/>
  <c r="A214" i="1"/>
  <c r="I213" i="1"/>
  <c r="B214" i="1" l="1"/>
  <c r="H214" i="1"/>
  <c r="A215" i="1"/>
  <c r="I214" i="1"/>
  <c r="A216" i="1" l="1"/>
  <c r="H215" i="1"/>
  <c r="B215" i="1"/>
  <c r="I215" i="1"/>
  <c r="I216" i="1" l="1"/>
  <c r="B216" i="1"/>
  <c r="H216" i="1"/>
  <c r="A217" i="1"/>
  <c r="A218" i="1" l="1"/>
  <c r="H217" i="1"/>
  <c r="B217" i="1"/>
  <c r="I217" i="1"/>
  <c r="B218" i="1" l="1"/>
  <c r="I218" i="1"/>
  <c r="H218" i="1"/>
  <c r="A219" i="1"/>
  <c r="A220" i="1" l="1"/>
  <c r="B219" i="1"/>
  <c r="H219" i="1"/>
  <c r="I219" i="1"/>
  <c r="A222" i="1" l="1"/>
  <c r="H220" i="1"/>
  <c r="B220" i="1"/>
  <c r="I220" i="1"/>
  <c r="H222" i="1" l="1"/>
  <c r="I222" i="1"/>
  <c r="B222" i="1"/>
  <c r="A224" i="1"/>
  <c r="A225" i="1" l="1"/>
  <c r="I224" i="1"/>
  <c r="H224" i="1"/>
  <c r="B224" i="1"/>
  <c r="I225" i="1" l="1"/>
  <c r="H225" i="1"/>
  <c r="B225" i="1"/>
  <c r="A227" i="1"/>
  <c r="H227" i="1" l="1"/>
  <c r="B227" i="1"/>
  <c r="A228" i="1"/>
  <c r="I227" i="1"/>
  <c r="A229" i="1" l="1"/>
  <c r="H228" i="1"/>
  <c r="B228" i="1"/>
  <c r="I228" i="1"/>
  <c r="H229" i="1" l="1"/>
  <c r="B229" i="1"/>
  <c r="A231" i="1"/>
  <c r="I229" i="1"/>
  <c r="I231" i="1" l="1"/>
  <c r="A232" i="1"/>
  <c r="H231" i="1"/>
  <c r="B231" i="1"/>
  <c r="I232" i="1" l="1"/>
  <c r="H232" i="1"/>
  <c r="B232" i="1"/>
  <c r="A233" i="1"/>
  <c r="H233" i="1" l="1"/>
  <c r="A234" i="1"/>
  <c r="I233" i="1"/>
  <c r="B233" i="1"/>
  <c r="A235" i="1" l="1"/>
  <c r="H234" i="1"/>
  <c r="B234" i="1"/>
  <c r="I234" i="1"/>
  <c r="I235" i="1" l="1"/>
  <c r="B235" i="1"/>
  <c r="H235" i="1"/>
  <c r="A237" i="1"/>
  <c r="A239" i="1" l="1"/>
  <c r="B237" i="1"/>
  <c r="I237" i="1"/>
  <c r="H237" i="1"/>
  <c r="A240" i="1" l="1"/>
  <c r="I239" i="1"/>
  <c r="H239" i="1"/>
  <c r="B239" i="1"/>
  <c r="A241" i="1" l="1"/>
  <c r="B240" i="1"/>
  <c r="I240" i="1"/>
  <c r="H240" i="1"/>
  <c r="H241" i="1" l="1"/>
  <c r="B241" i="1"/>
  <c r="I241" i="1"/>
  <c r="A242" i="1"/>
  <c r="A243" i="1" l="1"/>
  <c r="H242" i="1"/>
  <c r="I242" i="1"/>
  <c r="B242" i="1"/>
  <c r="H243" i="1" l="1"/>
  <c r="I243" i="1"/>
  <c r="A244" i="1"/>
  <c r="B243" i="1"/>
  <c r="I244" i="1" l="1"/>
  <c r="H244" i="1"/>
  <c r="B244" i="1"/>
  <c r="A245" i="1"/>
  <c r="H245" i="1" l="1"/>
  <c r="A247" i="1"/>
  <c r="B245" i="1"/>
  <c r="I245" i="1"/>
  <c r="B247" i="1" l="1"/>
  <c r="I247" i="1"/>
  <c r="A248" i="1"/>
  <c r="H247" i="1"/>
  <c r="I248" i="1" l="1"/>
  <c r="A249" i="1"/>
  <c r="H248" i="1"/>
  <c r="B248" i="1"/>
  <c r="I249" i="1" l="1"/>
  <c r="B249" i="1"/>
  <c r="H249" i="1"/>
  <c r="A250" i="1"/>
  <c r="I250" i="1" l="1"/>
  <c r="H250" i="1"/>
  <c r="A251" i="1"/>
  <c r="B250" i="1"/>
  <c r="A252" i="1" l="1"/>
  <c r="B251" i="1"/>
  <c r="I251" i="1"/>
  <c r="H251" i="1"/>
  <c r="A254" i="1" l="1"/>
  <c r="I252" i="1"/>
  <c r="B252" i="1"/>
  <c r="H252" i="1"/>
  <c r="H254" i="1" l="1"/>
  <c r="I254" i="1"/>
  <c r="A256" i="1"/>
  <c r="B254" i="1"/>
  <c r="A258" i="1" l="1"/>
  <c r="B256" i="1"/>
  <c r="H256" i="1"/>
  <c r="I256" i="1"/>
  <c r="A259" i="1" l="1"/>
  <c r="H258" i="1"/>
  <c r="B258" i="1"/>
  <c r="I258" i="1"/>
  <c r="I259" i="1" l="1"/>
  <c r="B259" i="1"/>
  <c r="A260" i="1"/>
  <c r="H259" i="1"/>
  <c r="B260" i="1" l="1"/>
  <c r="H260" i="1"/>
  <c r="A262" i="1"/>
  <c r="I260" i="1"/>
  <c r="I262" i="1" l="1"/>
  <c r="H262" i="1"/>
  <c r="A263" i="1"/>
  <c r="B262" i="1"/>
  <c r="B263" i="1" l="1"/>
  <c r="H263" i="1"/>
  <c r="A265" i="1"/>
  <c r="I263" i="1"/>
  <c r="B265" i="1" l="1"/>
  <c r="H265" i="1"/>
  <c r="A266" i="1"/>
  <c r="I265" i="1"/>
  <c r="A267" i="1" l="1"/>
  <c r="B266" i="1"/>
  <c r="I266" i="1"/>
  <c r="H266" i="1"/>
  <c r="A268" i="1" l="1"/>
  <c r="I267" i="1"/>
  <c r="B267" i="1"/>
  <c r="H267" i="1"/>
  <c r="B268" i="1" l="1"/>
  <c r="H268" i="1"/>
  <c r="I268" i="1"/>
  <c r="A269" i="1"/>
  <c r="I269" i="1" l="1"/>
  <c r="A270" i="1"/>
  <c r="H269" i="1"/>
  <c r="B269" i="1"/>
  <c r="B270" i="1" l="1"/>
  <c r="A272" i="1"/>
  <c r="H270" i="1"/>
  <c r="I270" i="1"/>
  <c r="I272" i="1" l="1"/>
  <c r="B272" i="1"/>
  <c r="A273" i="1"/>
  <c r="H272" i="1"/>
  <c r="B273" i="1" l="1"/>
  <c r="I273" i="1"/>
  <c r="H273" i="1"/>
  <c r="A274" i="1"/>
  <c r="B274" i="1" l="1"/>
  <c r="I274" i="1"/>
  <c r="H274" i="1"/>
  <c r="A275" i="1"/>
  <c r="A277" i="1" l="1"/>
  <c r="B275" i="1"/>
  <c r="H275" i="1"/>
  <c r="I275" i="1"/>
  <c r="A278" i="1" l="1"/>
  <c r="H277" i="1"/>
  <c r="I277" i="1"/>
  <c r="B277" i="1"/>
  <c r="H278" i="1" l="1"/>
  <c r="A279" i="1"/>
  <c r="B278" i="1"/>
  <c r="I278" i="1"/>
  <c r="A281" i="1" l="1"/>
  <c r="I279" i="1"/>
  <c r="B279" i="1"/>
  <c r="H279" i="1"/>
  <c r="H281" i="1" l="1"/>
  <c r="A282" i="1"/>
  <c r="I281" i="1"/>
  <c r="B281" i="1"/>
  <c r="A283" i="1" l="1"/>
  <c r="B282" i="1"/>
  <c r="I282" i="1"/>
  <c r="H282" i="1"/>
  <c r="A284" i="1" l="1"/>
  <c r="I283" i="1"/>
  <c r="B283" i="1"/>
  <c r="H283" i="1"/>
  <c r="A286" i="1" l="1"/>
  <c r="B284" i="1"/>
  <c r="H284" i="1"/>
  <c r="I284" i="1"/>
  <c r="H286" i="1" l="1"/>
  <c r="B286" i="1"/>
  <c r="A288" i="1"/>
  <c r="I286" i="1"/>
  <c r="B288" i="1" l="1"/>
  <c r="I288" i="1"/>
  <c r="A290" i="1"/>
  <c r="H288" i="1"/>
  <c r="A291" i="1" l="1"/>
  <c r="H290" i="1"/>
  <c r="B290" i="1"/>
  <c r="I290" i="1"/>
  <c r="B291" i="1" l="1"/>
  <c r="H291" i="1"/>
  <c r="A292" i="1"/>
  <c r="I291" i="1"/>
  <c r="B292" i="1" l="1"/>
  <c r="H292" i="1"/>
  <c r="I292" i="1"/>
  <c r="A293" i="1"/>
  <c r="A295" i="1" l="1"/>
  <c r="I293" i="1"/>
  <c r="B293" i="1"/>
  <c r="H293" i="1"/>
  <c r="A296" i="1" l="1"/>
  <c r="H295" i="1"/>
  <c r="B295" i="1"/>
  <c r="I295" i="1"/>
  <c r="A297" i="1" l="1"/>
  <c r="H296" i="1"/>
  <c r="I296" i="1"/>
  <c r="B296" i="1"/>
  <c r="A298" i="1" l="1"/>
  <c r="I297" i="1"/>
  <c r="B297" i="1"/>
  <c r="H297" i="1"/>
  <c r="A299" i="1" l="1"/>
  <c r="B298" i="1"/>
  <c r="I298" i="1"/>
  <c r="H298" i="1"/>
  <c r="A301" i="1" l="1"/>
  <c r="H299" i="1"/>
  <c r="B299" i="1"/>
  <c r="I299" i="1"/>
  <c r="A302" i="1" l="1"/>
  <c r="I301" i="1"/>
  <c r="H301" i="1"/>
  <c r="B301" i="1"/>
  <c r="I302" i="1" l="1"/>
  <c r="B302" i="1"/>
  <c r="H302" i="1"/>
  <c r="A304" i="1"/>
  <c r="B304" i="1" l="1"/>
  <c r="I304" i="1"/>
  <c r="H304" i="1"/>
  <c r="A305" i="1"/>
  <c r="A306" i="1" l="1"/>
  <c r="I305" i="1"/>
  <c r="H305" i="1"/>
  <c r="B305" i="1"/>
  <c r="A307" i="1" l="1"/>
  <c r="I306" i="1"/>
  <c r="B306" i="1"/>
  <c r="H306" i="1"/>
  <c r="A308" i="1" l="1"/>
  <c r="H307" i="1"/>
  <c r="I307" i="1"/>
  <c r="B307" i="1"/>
  <c r="B308" i="1" l="1"/>
  <c r="H308" i="1"/>
  <c r="A309" i="1"/>
  <c r="I308" i="1"/>
  <c r="A310" i="1" l="1"/>
  <c r="B309" i="1"/>
  <c r="H309" i="1"/>
  <c r="I309" i="1"/>
  <c r="A313" i="1" l="1"/>
  <c r="I310" i="1"/>
  <c r="B310" i="1"/>
  <c r="H310" i="1"/>
  <c r="H313" i="1" l="1"/>
  <c r="A314" i="1"/>
  <c r="B313" i="1"/>
  <c r="I313" i="1"/>
  <c r="B314" i="1" l="1"/>
  <c r="H314" i="1"/>
  <c r="A316" i="1"/>
  <c r="I314" i="1"/>
  <c r="I316" i="1" l="1"/>
  <c r="B316" i="1"/>
  <c r="H316" i="1"/>
</calcChain>
</file>

<file path=xl/sharedStrings.xml><?xml version="1.0" encoding="utf-8"?>
<sst xmlns="http://schemas.openxmlformats.org/spreadsheetml/2006/main" count="341" uniqueCount="277">
  <si>
    <t xml:space="preserve">km + </t>
  </si>
  <si>
    <t>km -</t>
  </si>
  <si>
    <t>totaal km</t>
  </si>
  <si>
    <t>OOST-VLAANDEREN</t>
  </si>
  <si>
    <t>voorronde</t>
  </si>
  <si>
    <t>officiele koers</t>
  </si>
  <si>
    <t>HAINAUT</t>
  </si>
  <si>
    <t>straat / rue</t>
  </si>
  <si>
    <t>BRABANT WALLON</t>
  </si>
  <si>
    <t>VLAAMS BRABANT</t>
  </si>
  <si>
    <t>WEGWIJZER &amp; UURROOSTER / ITINÉRAIRE &amp; HORAIRE / TRACK &amp; SCHEDULE</t>
  </si>
  <si>
    <t>uur vertrek 40</t>
  </si>
  <si>
    <t>uur vertrek 45</t>
  </si>
  <si>
    <t>Versie</t>
  </si>
  <si>
    <t>SILLY (HOVES)</t>
  </si>
  <si>
    <t>Rue  d'Italie</t>
  </si>
  <si>
    <t>Rue De Freres</t>
  </si>
  <si>
    <t>OFFICIELE START - DEPART OFFICIEL</t>
  </si>
  <si>
    <t>Steenweg - N493</t>
  </si>
  <si>
    <t xml:space="preserve">BEVER  </t>
  </si>
  <si>
    <t xml:space="preserve">uur vertrek </t>
  </si>
  <si>
    <t>uur vertrek 40 off</t>
  </si>
  <si>
    <t>uur vertrek 45 off</t>
  </si>
  <si>
    <t>AANKOMST - ARRIVEE</t>
  </si>
  <si>
    <t>Bord</t>
  </si>
  <si>
    <t>helling trein</t>
  </si>
  <si>
    <t>Marktplein</t>
  </si>
  <si>
    <t>Oudenaardsestraat - N493</t>
  </si>
  <si>
    <t>Astridlaan - N42</t>
  </si>
  <si>
    <t>Zonnebloemstraat - N495</t>
  </si>
  <si>
    <t>Beverstraat - N263</t>
  </si>
  <si>
    <t>Kerkhove - N263</t>
  </si>
  <si>
    <t>Commijn - N263</t>
  </si>
  <si>
    <t>Rue Cavée - N263</t>
  </si>
  <si>
    <t>Rue Thabor - N263</t>
  </si>
  <si>
    <t>Plase de Bassilly - N263</t>
  </si>
  <si>
    <t>Rue des Ecoles - N263</t>
  </si>
  <si>
    <t>Rue de Chièvres</t>
  </si>
  <si>
    <t>Rue de Labiau</t>
  </si>
  <si>
    <t>Chaussée d'Enghien - N55</t>
  </si>
  <si>
    <t>Rue de Steenkerque</t>
  </si>
  <si>
    <t>Rue de la Bourlotte</t>
  </si>
  <si>
    <t>Rue du Haut Bosquet</t>
  </si>
  <si>
    <t>Rue de Beaussart</t>
  </si>
  <si>
    <t>Rue d'Enghien</t>
  </si>
  <si>
    <t>Rue du Centre</t>
  </si>
  <si>
    <t>Rue de Braine</t>
  </si>
  <si>
    <t>Route de Petit-Roeulx</t>
  </si>
  <si>
    <t>Rue des Martyrs</t>
  </si>
  <si>
    <t>Avenue du Marouset - N533</t>
  </si>
  <si>
    <t>Rue des Archers - N533</t>
  </si>
  <si>
    <t>Rue d'Henripont - N533</t>
  </si>
  <si>
    <t>Chaussée de Soignies - N533</t>
  </si>
  <si>
    <t>Route d'Ittre</t>
  </si>
  <si>
    <t>Rue du Croiseau</t>
  </si>
  <si>
    <t>Rue Basse - N280</t>
  </si>
  <si>
    <t>Rue du Centenaire - N280</t>
  </si>
  <si>
    <t>Rue de la Montagne - N280</t>
  </si>
  <si>
    <t>Rue des Fonds - N280</t>
  </si>
  <si>
    <t>Rue des Hauts du Ry Ternel - N280</t>
  </si>
  <si>
    <t>Boulevard Piron - N280</t>
  </si>
  <si>
    <t>Rue de Hal - N280</t>
  </si>
  <si>
    <t>Rue Armand de Moor - N280</t>
  </si>
  <si>
    <t>Rue du Bois Planté - N280</t>
  </si>
  <si>
    <t>Rue de l'Epine Pucelle - N280</t>
  </si>
  <si>
    <t>Grand Route - N27</t>
  </si>
  <si>
    <t>Rue Raymond Lebleux</t>
  </si>
  <si>
    <t>Chaussée de Nivelles - N237</t>
  </si>
  <si>
    <t>Rue Joseph Berger - N237</t>
  </si>
  <si>
    <t>Rue du Chenoy</t>
  </si>
  <si>
    <t>Rue des Tilleuls</t>
  </si>
  <si>
    <t>Rue du Brocsous</t>
  </si>
  <si>
    <t>Chaussée de Huy - N243</t>
  </si>
  <si>
    <t>Chaussée d'Ottenbourg</t>
  </si>
  <si>
    <t>Leuvensebaan</t>
  </si>
  <si>
    <t>Hasselheidestraat</t>
  </si>
  <si>
    <t>Neerpoortenstraat</t>
  </si>
  <si>
    <t>Wolfshaegen</t>
  </si>
  <si>
    <t>Wijnegemhofstraat</t>
  </si>
  <si>
    <t>Neerstraat</t>
  </si>
  <si>
    <t>Haachtsesteenweg - N21</t>
  </si>
  <si>
    <t>Leuvensesteenweg - N26</t>
  </si>
  <si>
    <t>Industriestraat</t>
  </si>
  <si>
    <t>Oudestraat</t>
  </si>
  <si>
    <t>Provinciesteenweg - N21</t>
  </si>
  <si>
    <t>COURT ST.-ETIENNE</t>
  </si>
  <si>
    <t>BOORTMEERBEEK</t>
  </si>
  <si>
    <t>WAVRE</t>
  </si>
  <si>
    <t>Gauwstraat</t>
  </si>
  <si>
    <t>Rue du Chenu - N533</t>
  </si>
  <si>
    <t>Rue de Noirhat</t>
  </si>
  <si>
    <t>Rue de Beclines</t>
  </si>
  <si>
    <t>Rue de Mèves</t>
  </si>
  <si>
    <t>Avenue des Princes - N4</t>
  </si>
  <si>
    <t>Molenstraat</t>
  </si>
  <si>
    <t>Arthur Michielsplein</t>
  </si>
  <si>
    <t>Leuvensestraat</t>
  </si>
  <si>
    <t>Stroobantstraat</t>
  </si>
  <si>
    <t>Koxberg</t>
  </si>
  <si>
    <t>Elzasstraat</t>
  </si>
  <si>
    <t>Gemeenteplein</t>
  </si>
  <si>
    <t>Rootstraat</t>
  </si>
  <si>
    <t>Avenue Reine Astrid - N4</t>
  </si>
  <si>
    <t>Avenue Auguste Mattagne - N4</t>
  </si>
  <si>
    <t>Chaussée de Bruxelles - N4</t>
  </si>
  <si>
    <t>Rue du 4 Août</t>
  </si>
  <si>
    <t>Avenue des Mésanges</t>
  </si>
  <si>
    <t>Chaussée des Gaulois</t>
  </si>
  <si>
    <t>Chaussée de la Seine</t>
  </si>
  <si>
    <t>Rue Vital Casse</t>
  </si>
  <si>
    <t>Bollestraat</t>
  </si>
  <si>
    <t>De Peuthystraat - N253</t>
  </si>
  <si>
    <t>Kaalheide</t>
  </si>
  <si>
    <t>Merenstraat</t>
  </si>
  <si>
    <t>Kerkplaats</t>
  </si>
  <si>
    <t>Rue de Huleu</t>
  </si>
  <si>
    <t>Pont des Amours (over brug spoorweg)</t>
  </si>
  <si>
    <t>Rue de la Bourlotte (onder brug spoorweg)</t>
  </si>
  <si>
    <t>Rue de Grammont - N263 (over AsW E429)</t>
  </si>
  <si>
    <t>Chaussée de Nivelles - N280 (over AsW E19)</t>
  </si>
  <si>
    <t>Route de Lillois (over N25)</t>
  </si>
  <si>
    <t>Avenue des Combattants - N237 (onder N25)</t>
  </si>
  <si>
    <t>Rue Defalque - N275 (over N25)</t>
  </si>
  <si>
    <t>Rue du Génistroit (onder AsW E411)</t>
  </si>
  <si>
    <t>Hoekstraat</t>
  </si>
  <si>
    <t>Terlaenenstraat</t>
  </si>
  <si>
    <t>Schapenweg</t>
  </si>
  <si>
    <t>Ballingstraat</t>
  </si>
  <si>
    <t>Duisburgsesteenweg</t>
  </si>
  <si>
    <t>Ijzerstraat</t>
  </si>
  <si>
    <t>Meerbeeksesteenweg</t>
  </si>
  <si>
    <r>
      <rPr>
        <b/>
        <sz val="12"/>
        <rFont val="Arial"/>
        <family val="2"/>
      </rPr>
      <t>BRAKEL</t>
    </r>
    <r>
      <rPr>
        <b/>
        <sz val="10"/>
        <rFont val="Arial"/>
        <family val="2"/>
        <charset val="1"/>
      </rPr>
      <t xml:space="preserve"> (Nederbrakel)</t>
    </r>
  </si>
  <si>
    <t>BRAKEL (Parike)</t>
  </si>
  <si>
    <t>GERAARDSBERGEN (Zarlardinge)</t>
  </si>
  <si>
    <t>GERAARDSBERGEN (Goeferdinge)</t>
  </si>
  <si>
    <t>GERAARDSBERGEN (Nederboelare + Onkerzele)</t>
  </si>
  <si>
    <t>GERAARDSBERGEN (Moerbeke + Viane)</t>
  </si>
  <si>
    <t>SILLY (Bassilly)</t>
  </si>
  <si>
    <t>SILLY (Silly)</t>
  </si>
  <si>
    <t>ENGHIEN (Marcq)</t>
  </si>
  <si>
    <t>ENGHIEN (Petit-Enghien)</t>
  </si>
  <si>
    <t>BRAINE-LE-COMTE (Steenkerque)</t>
  </si>
  <si>
    <t>BRAINE-LE-COMTE (Petit-Roeulx-lez-Braine)</t>
  </si>
  <si>
    <t>BRAINE-LE-COMTE (Braine-le-Comte)</t>
  </si>
  <si>
    <t>BRAINE-LE-COMTE (Ronquières)</t>
  </si>
  <si>
    <t>NIVELLES (Bornival)</t>
  </si>
  <si>
    <t>ITTRE (Ittre)</t>
  </si>
  <si>
    <t>ITTRE (Haut-Ittre)</t>
  </si>
  <si>
    <t>BRAINE-L'ALLEUD (Ophain - Bois-Seigneur-Isaac)</t>
  </si>
  <si>
    <t>BRAINE-L'ALLEUD (Lillois-Witterzée)</t>
  </si>
  <si>
    <t>GENAPPE (Vieux-Genappe)</t>
  </si>
  <si>
    <t>GENAPPE (Genappe)</t>
  </si>
  <si>
    <t>MONT-SAINT-GUIBERT (Hévillers)</t>
  </si>
  <si>
    <t>MONT-SAINT-GUIBERT (Mont-St-Guibert)</t>
  </si>
  <si>
    <t>LOUVAIN-LA-NEUVE (Ottignies)</t>
  </si>
  <si>
    <t>CHAUMONT-GISTOUX (Dion-le-Mont)</t>
  </si>
  <si>
    <t>CHAUMONT-GISTOUX (Corroy-le-Grand)</t>
  </si>
  <si>
    <t xml:space="preserve">VLAAMS-BRABANT  </t>
  </si>
  <si>
    <t>HULDENBERG (Ottenburg)</t>
  </si>
  <si>
    <t xml:space="preserve">OVERIJSE </t>
  </si>
  <si>
    <t>HULDENBERG (Huldenberg)</t>
  </si>
  <si>
    <t>Vijverstraat /Veeweydestraat</t>
  </si>
  <si>
    <t>HULDENBERG (Neerijse)</t>
  </si>
  <si>
    <t>HULDENBERG (St-Agatha-Rode)</t>
  </si>
  <si>
    <t>TERVUREN (Duisburg)</t>
  </si>
  <si>
    <t>TERVUREN (Vossem)</t>
  </si>
  <si>
    <t>BERTEM (Bertem)</t>
  </si>
  <si>
    <t>KORTENBERG (Meerbeek)</t>
  </si>
  <si>
    <t>KORTENBERG (Everberg)</t>
  </si>
  <si>
    <t>KORTENBERG (Erps-Kwerps)</t>
  </si>
  <si>
    <t>KAMPENHOUT (Kampenhout)</t>
  </si>
  <si>
    <t>BOORTMEERBEEK / HAACHT (Wespelaar)</t>
  </si>
  <si>
    <t>LITTER ZONE</t>
  </si>
  <si>
    <t>BEVOORRADING /  RAVITAILLEMENT/  FEED ZONE</t>
  </si>
  <si>
    <t>Rue de France</t>
  </si>
  <si>
    <t>Rue de Villers la Ville</t>
  </si>
  <si>
    <t>Rue de Charleroi</t>
  </si>
  <si>
    <t>Rue Coussin Ruelle</t>
  </si>
  <si>
    <t>Rue Édouard Moucheron</t>
  </si>
  <si>
    <t>Rue des Digues</t>
  </si>
  <si>
    <t>Rue du Viaduc - N533</t>
  </si>
  <si>
    <t>Chemin de Féluy - N533</t>
  </si>
  <si>
    <t>Rue de Sart (onder N25)</t>
  </si>
  <si>
    <t>Pl. De Sart</t>
  </si>
  <si>
    <t>Rue de l' Arbre de la justice</t>
  </si>
  <si>
    <t>Veeweidestraat</t>
  </si>
  <si>
    <t>De Limburg Stirumlaan</t>
  </si>
  <si>
    <t>A. Goossensstraat</t>
  </si>
  <si>
    <t>R. Borremansstraat - N253</t>
  </si>
  <si>
    <t>Beekstraat</t>
  </si>
  <si>
    <t>Dorpsstraat - N253</t>
  </si>
  <si>
    <t>Kapelbergstraat - N253</t>
  </si>
  <si>
    <t>Langerodestraat - N253</t>
  </si>
  <si>
    <t>Nijvelsebaan - N253</t>
  </si>
  <si>
    <t>BERTEM (Korbeek-Dijle)</t>
  </si>
  <si>
    <t>Blokkenstraat</t>
  </si>
  <si>
    <t>Dorpsstraat (onder brug AsW E40)</t>
  </si>
  <si>
    <t xml:space="preserve">Rue de la Nouvelle Gare </t>
  </si>
  <si>
    <t>Rue Houtaing – LA (onder spoorweg)</t>
  </si>
  <si>
    <t xml:space="preserve">Rue Saint-Jean </t>
  </si>
  <si>
    <t xml:space="preserve">Pl. de la Dondaine </t>
  </si>
  <si>
    <t xml:space="preserve">Rue des Trois Burettes </t>
  </si>
  <si>
    <t>Rue des Trois Burettes  (over N25)</t>
  </si>
  <si>
    <t xml:space="preserve">Rue du Fond Cattelain </t>
  </si>
  <si>
    <t xml:space="preserve">Rue de Rodeuhaie </t>
  </si>
  <si>
    <t xml:space="preserve">Rue Génistroit </t>
  </si>
  <si>
    <t xml:space="preserve">Rue du Village </t>
  </si>
  <si>
    <t xml:space="preserve">Overijsesteenweg </t>
  </si>
  <si>
    <t>Kasteelstraat</t>
  </si>
  <si>
    <t>Hoogstraat</t>
  </si>
  <si>
    <t>Warande</t>
  </si>
  <si>
    <t>Dr. De Drijverestraat</t>
  </si>
  <si>
    <t>1 - Tenbossestraat</t>
  </si>
  <si>
    <t>Olifantstraat</t>
  </si>
  <si>
    <t>Wijnstraat</t>
  </si>
  <si>
    <t>BRAKEL (Nederbrakel)</t>
  </si>
  <si>
    <t>2 - Zonnebloemstraat - N495</t>
  </si>
  <si>
    <t>3 - Rue de Nivelles - N533</t>
  </si>
  <si>
    <t>4 - Rue de Haut-Ittre - N280</t>
  </si>
  <si>
    <t>Wielendaalstraat</t>
  </si>
  <si>
    <t>Meerbeekstraat</t>
  </si>
  <si>
    <t>Haeyershoek</t>
  </si>
  <si>
    <t>Riebeke</t>
  </si>
  <si>
    <t>Ronsesestraat - N48</t>
  </si>
  <si>
    <t>BRAKEL (Opbrakel)</t>
  </si>
  <si>
    <t>Rue du Moulin</t>
  </si>
  <si>
    <t>Avenue Albert Einstein</t>
  </si>
  <si>
    <t>Bd Baudouin 1er - N233</t>
  </si>
  <si>
    <t>Zavelstraat</t>
  </si>
  <si>
    <t>Kwerpsebaan</t>
  </si>
  <si>
    <t>Nederokkerzeelsesteenweg</t>
  </si>
  <si>
    <t>KAMPENHOUT (Nederokkerzeel)</t>
  </si>
  <si>
    <t>Kwerpseweg</t>
  </si>
  <si>
    <t>Biststraat</t>
  </si>
  <si>
    <t>Onze-Lieve-Vrouwstraat</t>
  </si>
  <si>
    <t>Laarstraat</t>
  </si>
  <si>
    <t>KAMPENHOUT (Berg)</t>
  </si>
  <si>
    <r>
      <t xml:space="preserve">Bergstraat - </t>
    </r>
    <r>
      <rPr>
        <b/>
        <sz val="10"/>
        <rFont val="Arial"/>
        <family val="2"/>
      </rPr>
      <t>Monument Raymond Impanis</t>
    </r>
  </si>
  <si>
    <t>Dorpelstraat</t>
  </si>
  <si>
    <t>Wildersedreef</t>
  </si>
  <si>
    <t>Aarschotsebaan</t>
  </si>
  <si>
    <t>Rue Longchamps</t>
  </si>
  <si>
    <t>Rue Croisette</t>
  </si>
  <si>
    <t>GENAPPE (Baisy-Thy)</t>
  </si>
  <si>
    <t>GENAPPE (Bousval)</t>
  </si>
  <si>
    <t>Rue du Decq</t>
  </si>
  <si>
    <t xml:space="preserve">Rue de Milst </t>
  </si>
  <si>
    <t>Rue Kwade</t>
  </si>
  <si>
    <t>Edingseweg - N495</t>
  </si>
  <si>
    <t>Guilleminlaan - N496</t>
  </si>
  <si>
    <t>Hoge Buizemont</t>
  </si>
  <si>
    <t>Karel L. de Lensstraat</t>
  </si>
  <si>
    <t>Heuvelstraat</t>
  </si>
  <si>
    <t>Rue du Pont Labigniat</t>
  </si>
  <si>
    <t>Rue Tabaral</t>
  </si>
  <si>
    <t>Rue d'Hattain</t>
  </si>
  <si>
    <t>Rue Chant des Oiseaux</t>
  </si>
  <si>
    <t>Rue des Communes</t>
  </si>
  <si>
    <t>Rue Try au Chêne</t>
  </si>
  <si>
    <t>Rue du Grand Arbre</t>
  </si>
  <si>
    <t>Rue du Château</t>
  </si>
  <si>
    <t>5 - Rue de Noirhat</t>
  </si>
  <si>
    <r>
      <t xml:space="preserve">6 - Chemin du Relais </t>
    </r>
    <r>
      <rPr>
        <b/>
        <sz val="10"/>
        <rFont val="Arial"/>
        <family val="2"/>
      </rPr>
      <t>(Kassei - Pavés)</t>
    </r>
  </si>
  <si>
    <t xml:space="preserve">7 - Rue des Quatre Carrés </t>
  </si>
  <si>
    <t>8 - Chaussée d'Ottenbourg</t>
  </si>
  <si>
    <r>
      <t xml:space="preserve">9 - Moskesstraat </t>
    </r>
    <r>
      <rPr>
        <b/>
        <sz val="10"/>
        <rFont val="Arial"/>
        <family val="2"/>
      </rPr>
      <t>(Kassei - Pavés)</t>
    </r>
  </si>
  <si>
    <t>10 - Holstheide</t>
  </si>
  <si>
    <t>11 - Smeysberg</t>
  </si>
  <si>
    <t>12 - Florivalstraat</t>
  </si>
  <si>
    <r>
      <t xml:space="preserve">13 - Moskesstraat </t>
    </r>
    <r>
      <rPr>
        <b/>
        <sz val="10"/>
        <rFont val="Arial"/>
        <family val="2"/>
      </rPr>
      <t>(Kassei - Pavés)</t>
    </r>
  </si>
  <si>
    <t>14 - Holstheide</t>
  </si>
  <si>
    <r>
      <t xml:space="preserve">15 - Bekestraat </t>
    </r>
    <r>
      <rPr>
        <b/>
        <sz val="10"/>
        <rFont val="Arial"/>
        <family val="2"/>
      </rPr>
      <t>(Kassei -Pavés)</t>
    </r>
  </si>
  <si>
    <t>16 - Smeysberg</t>
  </si>
  <si>
    <t>17 - Hulstbergstraat</t>
  </si>
  <si>
    <t>Bosstraat - N263</t>
  </si>
  <si>
    <t>Eeckhout - N263</t>
  </si>
  <si>
    <t>Plaats - N263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</si>
</sst>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0&quot;km/u&quot;"/>
    <numFmt numFmtId="166" formatCode="0.0"/>
    <numFmt numFmtId="167" formatCode="0\ &quot;km/h&quot;"/>
  </numFmts>
  <fonts count="11" x14ac:knownFonts="1"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9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9" fontId="2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66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9" fontId="2" fillId="4" borderId="0" xfId="0" applyNumberFormat="1" applyFont="1" applyFill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8" fillId="4" borderId="0" xfId="0" applyNumberFormat="1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579835</xdr:colOff>
      <xdr:row>9</xdr:row>
      <xdr:rowOff>34528</xdr:rowOff>
    </xdr:from>
    <xdr:to>
      <xdr:col>11</xdr:col>
      <xdr:colOff>937023</xdr:colOff>
      <xdr:row>9</xdr:row>
      <xdr:rowOff>388273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0360" y="2149078"/>
          <a:ext cx="357188" cy="361190"/>
        </a:xfrm>
        <a:prstGeom prst="rect">
          <a:avLst/>
        </a:prstGeom>
      </xdr:spPr>
    </xdr:pic>
    <xdr:clientData/>
  </xdr:twoCellAnchor>
  <xdr:twoCellAnchor editAs="oneCell">
    <xdr:from>
      <xdr:col>9</xdr:col>
      <xdr:colOff>94569</xdr:colOff>
      <xdr:row>9</xdr:row>
      <xdr:rowOff>104016</xdr:rowOff>
    </xdr:from>
    <xdr:to>
      <xdr:col>9</xdr:col>
      <xdr:colOff>382485</xdr:colOff>
      <xdr:row>9</xdr:row>
      <xdr:rowOff>385304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6819" y="2923416"/>
          <a:ext cx="287916" cy="288732"/>
        </a:xfrm>
        <a:prstGeom prst="rect">
          <a:avLst/>
        </a:prstGeom>
      </xdr:spPr>
    </xdr:pic>
    <xdr:clientData/>
  </xdr:twoCellAnchor>
  <xdr:twoCellAnchor editAs="oneCell">
    <xdr:from>
      <xdr:col>9</xdr:col>
      <xdr:colOff>498994</xdr:colOff>
      <xdr:row>9</xdr:row>
      <xdr:rowOff>98406</xdr:rowOff>
    </xdr:from>
    <xdr:to>
      <xdr:col>10</xdr:col>
      <xdr:colOff>159726</xdr:colOff>
      <xdr:row>9</xdr:row>
      <xdr:rowOff>376662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9294" y="2917806"/>
          <a:ext cx="289383" cy="285700"/>
        </a:xfrm>
        <a:prstGeom prst="rect">
          <a:avLst/>
        </a:prstGeom>
      </xdr:spPr>
    </xdr:pic>
    <xdr:clientData/>
  </xdr:twoCellAnchor>
  <xdr:twoCellAnchor editAs="oneCell">
    <xdr:from>
      <xdr:col>11</xdr:col>
      <xdr:colOff>148936</xdr:colOff>
      <xdr:row>9</xdr:row>
      <xdr:rowOff>109552</xdr:rowOff>
    </xdr:from>
    <xdr:to>
      <xdr:col>11</xdr:col>
      <xdr:colOff>436766</xdr:colOff>
      <xdr:row>10</xdr:row>
      <xdr:rowOff>315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1917" y="2219706"/>
          <a:ext cx="287830" cy="28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380767</xdr:colOff>
      <xdr:row>9</xdr:row>
      <xdr:rowOff>105010</xdr:rowOff>
    </xdr:from>
    <xdr:to>
      <xdr:col>10</xdr:col>
      <xdr:colOff>670150</xdr:colOff>
      <xdr:row>9</xdr:row>
      <xdr:rowOff>381106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717" y="2924410"/>
          <a:ext cx="289383" cy="283540"/>
        </a:xfrm>
        <a:prstGeom prst="rect">
          <a:avLst/>
        </a:prstGeom>
      </xdr:spPr>
    </xdr:pic>
    <xdr:clientData/>
  </xdr:twoCellAnchor>
  <xdr:twoCellAnchor editAs="oneCell">
    <xdr:from>
      <xdr:col>11</xdr:col>
      <xdr:colOff>782622</xdr:colOff>
      <xdr:row>10</xdr:row>
      <xdr:rowOff>56524</xdr:rowOff>
    </xdr:from>
    <xdr:to>
      <xdr:col>11</xdr:col>
      <xdr:colOff>1113944</xdr:colOff>
      <xdr:row>10</xdr:row>
      <xdr:rowOff>345466</xdr:rowOff>
    </xdr:to>
    <xdr:pic>
      <xdr:nvPicPr>
        <xdr:cNvPr id="229" name="Afbeelding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658" y="4397203"/>
          <a:ext cx="331322" cy="288942"/>
        </a:xfrm>
        <a:prstGeom prst="rect">
          <a:avLst/>
        </a:prstGeom>
      </xdr:spPr>
    </xdr:pic>
    <xdr:clientData/>
  </xdr:twoCellAnchor>
  <xdr:twoCellAnchor>
    <xdr:from>
      <xdr:col>4</xdr:col>
      <xdr:colOff>1266786</xdr:colOff>
      <xdr:row>90</xdr:row>
      <xdr:rowOff>0</xdr:rowOff>
    </xdr:from>
    <xdr:to>
      <xdr:col>4</xdr:col>
      <xdr:colOff>3619500</xdr:colOff>
      <xdr:row>93</xdr:row>
      <xdr:rowOff>0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381336" y="34397773"/>
          <a:ext cx="2352714" cy="406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nl-BE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nl-BE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11</xdr:col>
      <xdr:colOff>148717</xdr:colOff>
      <xdr:row>10</xdr:row>
      <xdr:rowOff>35538</xdr:rowOff>
    </xdr:from>
    <xdr:to>
      <xdr:col>11</xdr:col>
      <xdr:colOff>507304</xdr:colOff>
      <xdr:row>11</xdr:row>
      <xdr:rowOff>2079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605681" y="4770824"/>
          <a:ext cx="358587" cy="358747"/>
        </a:xfrm>
        <a:prstGeom prst="rect">
          <a:avLst/>
        </a:prstGeom>
      </xdr:spPr>
    </xdr:pic>
    <xdr:clientData/>
  </xdr:twoCellAnchor>
  <xdr:twoCellAnchor editAs="oneCell">
    <xdr:from>
      <xdr:col>2</xdr:col>
      <xdr:colOff>231322</xdr:colOff>
      <xdr:row>29</xdr:row>
      <xdr:rowOff>68035</xdr:rowOff>
    </xdr:from>
    <xdr:to>
      <xdr:col>2</xdr:col>
      <xdr:colOff>490769</xdr:colOff>
      <xdr:row>29</xdr:row>
      <xdr:rowOff>346291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2" y="8749392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231322</xdr:colOff>
      <xdr:row>31</xdr:row>
      <xdr:rowOff>81643</xdr:rowOff>
    </xdr:from>
    <xdr:to>
      <xdr:col>2</xdr:col>
      <xdr:colOff>519238</xdr:colOff>
      <xdr:row>31</xdr:row>
      <xdr:rowOff>362931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2" y="9552214"/>
          <a:ext cx="287916" cy="281288"/>
        </a:xfrm>
        <a:prstGeom prst="rect">
          <a:avLst/>
        </a:prstGeom>
      </xdr:spPr>
    </xdr:pic>
    <xdr:clientData/>
  </xdr:twoCellAnchor>
  <xdr:twoCellAnchor editAs="oneCell">
    <xdr:from>
      <xdr:col>2</xdr:col>
      <xdr:colOff>217715</xdr:colOff>
      <xdr:row>33</xdr:row>
      <xdr:rowOff>95251</xdr:rowOff>
    </xdr:from>
    <xdr:to>
      <xdr:col>2</xdr:col>
      <xdr:colOff>507098</xdr:colOff>
      <xdr:row>33</xdr:row>
      <xdr:rowOff>371347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5" y="9960430"/>
          <a:ext cx="289383" cy="276096"/>
        </a:xfrm>
        <a:prstGeom prst="rect">
          <a:avLst/>
        </a:prstGeom>
      </xdr:spPr>
    </xdr:pic>
    <xdr:clientData/>
  </xdr:twoCellAnchor>
  <xdr:twoCellAnchor editAs="oneCell">
    <xdr:from>
      <xdr:col>2</xdr:col>
      <xdr:colOff>108857</xdr:colOff>
      <xdr:row>34</xdr:row>
      <xdr:rowOff>81643</xdr:rowOff>
    </xdr:from>
    <xdr:to>
      <xdr:col>2</xdr:col>
      <xdr:colOff>396687</xdr:colOff>
      <xdr:row>34</xdr:row>
      <xdr:rowOff>367013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607" y="13498286"/>
          <a:ext cx="287830" cy="285370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34</xdr:row>
      <xdr:rowOff>81643</xdr:rowOff>
    </xdr:from>
    <xdr:to>
      <xdr:col>2</xdr:col>
      <xdr:colOff>722090</xdr:colOff>
      <xdr:row>34</xdr:row>
      <xdr:rowOff>359899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393" y="10341429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204107</xdr:colOff>
      <xdr:row>45</xdr:row>
      <xdr:rowOff>81643</xdr:rowOff>
    </xdr:from>
    <xdr:to>
      <xdr:col>2</xdr:col>
      <xdr:colOff>493490</xdr:colOff>
      <xdr:row>45</xdr:row>
      <xdr:rowOff>357739</xdr:rowOff>
    </xdr:to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7" y="11130643"/>
          <a:ext cx="289383" cy="276096"/>
        </a:xfrm>
        <a:prstGeom prst="rect">
          <a:avLst/>
        </a:prstGeom>
      </xdr:spPr>
    </xdr:pic>
    <xdr:clientData/>
  </xdr:twoCellAnchor>
  <xdr:twoCellAnchor editAs="oneCell">
    <xdr:from>
      <xdr:col>2</xdr:col>
      <xdr:colOff>217714</xdr:colOff>
      <xdr:row>50</xdr:row>
      <xdr:rowOff>68036</xdr:rowOff>
    </xdr:from>
    <xdr:to>
      <xdr:col>2</xdr:col>
      <xdr:colOff>477161</xdr:colOff>
      <xdr:row>50</xdr:row>
      <xdr:rowOff>346292</xdr:rowOff>
    </xdr:to>
    <xdr:pic>
      <xdr:nvPicPr>
        <xdr:cNvPr id="35" name="Afbeelding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4" y="11906250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204108</xdr:colOff>
      <xdr:row>53</xdr:row>
      <xdr:rowOff>54429</xdr:rowOff>
    </xdr:from>
    <xdr:to>
      <xdr:col>2</xdr:col>
      <xdr:colOff>463555</xdr:colOff>
      <xdr:row>53</xdr:row>
      <xdr:rowOff>332685</xdr:rowOff>
    </xdr:to>
    <xdr:pic>
      <xdr:nvPicPr>
        <xdr:cNvPr id="36" name="Afbeelding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8" y="13076465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68036</xdr:colOff>
      <xdr:row>54</xdr:row>
      <xdr:rowOff>68036</xdr:rowOff>
    </xdr:from>
    <xdr:to>
      <xdr:col>2</xdr:col>
      <xdr:colOff>355866</xdr:colOff>
      <xdr:row>54</xdr:row>
      <xdr:rowOff>353406</xdr:rowOff>
    </xdr:to>
    <xdr:pic>
      <xdr:nvPicPr>
        <xdr:cNvPr id="37" name="Afbeelding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14273893"/>
          <a:ext cx="287830" cy="285370"/>
        </a:xfrm>
        <a:prstGeom prst="rect">
          <a:avLst/>
        </a:prstGeom>
      </xdr:spPr>
    </xdr:pic>
    <xdr:clientData/>
  </xdr:twoCellAnchor>
  <xdr:twoCellAnchor editAs="oneCell">
    <xdr:from>
      <xdr:col>2</xdr:col>
      <xdr:colOff>421821</xdr:colOff>
      <xdr:row>54</xdr:row>
      <xdr:rowOff>54429</xdr:rowOff>
    </xdr:from>
    <xdr:to>
      <xdr:col>2</xdr:col>
      <xdr:colOff>709737</xdr:colOff>
      <xdr:row>54</xdr:row>
      <xdr:rowOff>335717</xdr:rowOff>
    </xdr:to>
    <xdr:pic>
      <xdr:nvPicPr>
        <xdr:cNvPr id="38" name="Afbeelding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571" y="14260286"/>
          <a:ext cx="287916" cy="281288"/>
        </a:xfrm>
        <a:prstGeom prst="rect">
          <a:avLst/>
        </a:prstGeom>
      </xdr:spPr>
    </xdr:pic>
    <xdr:clientData/>
  </xdr:twoCellAnchor>
  <xdr:twoCellAnchor editAs="oneCell">
    <xdr:from>
      <xdr:col>2</xdr:col>
      <xdr:colOff>204107</xdr:colOff>
      <xdr:row>55</xdr:row>
      <xdr:rowOff>54428</xdr:rowOff>
    </xdr:from>
    <xdr:to>
      <xdr:col>2</xdr:col>
      <xdr:colOff>463554</xdr:colOff>
      <xdr:row>55</xdr:row>
      <xdr:rowOff>332684</xdr:rowOff>
    </xdr:to>
    <xdr:pic>
      <xdr:nvPicPr>
        <xdr:cNvPr id="39" name="Afbeelding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7" y="14654892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217715</xdr:colOff>
      <xdr:row>56</xdr:row>
      <xdr:rowOff>54428</xdr:rowOff>
    </xdr:from>
    <xdr:to>
      <xdr:col>2</xdr:col>
      <xdr:colOff>477162</xdr:colOff>
      <xdr:row>56</xdr:row>
      <xdr:rowOff>332684</xdr:rowOff>
    </xdr:to>
    <xdr:pic>
      <xdr:nvPicPr>
        <xdr:cNvPr id="40" name="Afbeelding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5" y="15049499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217715</xdr:colOff>
      <xdr:row>57</xdr:row>
      <xdr:rowOff>68036</xdr:rowOff>
    </xdr:from>
    <xdr:to>
      <xdr:col>2</xdr:col>
      <xdr:colOff>507098</xdr:colOff>
      <xdr:row>57</xdr:row>
      <xdr:rowOff>344132</xdr:rowOff>
    </xdr:to>
    <xdr:pic>
      <xdr:nvPicPr>
        <xdr:cNvPr id="41" name="Afbeelding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5" y="15457715"/>
          <a:ext cx="289383" cy="27609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70</xdr:row>
      <xdr:rowOff>54429</xdr:rowOff>
    </xdr:from>
    <xdr:to>
      <xdr:col>2</xdr:col>
      <xdr:colOff>479883</xdr:colOff>
      <xdr:row>70</xdr:row>
      <xdr:rowOff>330525</xdr:rowOff>
    </xdr:to>
    <xdr:pic>
      <xdr:nvPicPr>
        <xdr:cNvPr id="57" name="Afbeelding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20968608"/>
          <a:ext cx="289383" cy="276096"/>
        </a:xfrm>
        <a:prstGeom prst="rect">
          <a:avLst/>
        </a:prstGeom>
      </xdr:spPr>
    </xdr:pic>
    <xdr:clientData/>
  </xdr:twoCellAnchor>
  <xdr:twoCellAnchor editAs="oneCell">
    <xdr:from>
      <xdr:col>2</xdr:col>
      <xdr:colOff>217714</xdr:colOff>
      <xdr:row>71</xdr:row>
      <xdr:rowOff>40821</xdr:rowOff>
    </xdr:from>
    <xdr:to>
      <xdr:col>2</xdr:col>
      <xdr:colOff>504251</xdr:colOff>
      <xdr:row>71</xdr:row>
      <xdr:rowOff>327358</xdr:rowOff>
    </xdr:to>
    <xdr:pic>
      <xdr:nvPicPr>
        <xdr:cNvPr id="58" name="Afbeelding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65464" y="21349607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2</xdr:col>
      <xdr:colOff>258536</xdr:colOff>
      <xdr:row>74</xdr:row>
      <xdr:rowOff>81642</xdr:rowOff>
    </xdr:from>
    <xdr:to>
      <xdr:col>2</xdr:col>
      <xdr:colOff>517983</xdr:colOff>
      <xdr:row>74</xdr:row>
      <xdr:rowOff>359898</xdr:rowOff>
    </xdr:to>
    <xdr:pic>
      <xdr:nvPicPr>
        <xdr:cNvPr id="60" name="Afbeelding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6" y="22574249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244929</xdr:colOff>
      <xdr:row>76</xdr:row>
      <xdr:rowOff>54428</xdr:rowOff>
    </xdr:from>
    <xdr:to>
      <xdr:col>2</xdr:col>
      <xdr:colOff>504376</xdr:colOff>
      <xdr:row>76</xdr:row>
      <xdr:rowOff>332684</xdr:rowOff>
    </xdr:to>
    <xdr:pic>
      <xdr:nvPicPr>
        <xdr:cNvPr id="61" name="Afbeelding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9" y="22941642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217715</xdr:colOff>
      <xdr:row>77</xdr:row>
      <xdr:rowOff>40821</xdr:rowOff>
    </xdr:from>
    <xdr:to>
      <xdr:col>2</xdr:col>
      <xdr:colOff>477162</xdr:colOff>
      <xdr:row>77</xdr:row>
      <xdr:rowOff>319077</xdr:rowOff>
    </xdr:to>
    <xdr:pic>
      <xdr:nvPicPr>
        <xdr:cNvPr id="62" name="Afbeelding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5" y="23717250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204107</xdr:colOff>
      <xdr:row>78</xdr:row>
      <xdr:rowOff>40822</xdr:rowOff>
    </xdr:from>
    <xdr:to>
      <xdr:col>2</xdr:col>
      <xdr:colOff>490644</xdr:colOff>
      <xdr:row>78</xdr:row>
      <xdr:rowOff>327359</xdr:rowOff>
    </xdr:to>
    <xdr:pic>
      <xdr:nvPicPr>
        <xdr:cNvPr id="63" name="Afbeelding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51857" y="24111858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2</xdr:col>
      <xdr:colOff>231321</xdr:colOff>
      <xdr:row>80</xdr:row>
      <xdr:rowOff>40822</xdr:rowOff>
    </xdr:from>
    <xdr:to>
      <xdr:col>2</xdr:col>
      <xdr:colOff>490768</xdr:colOff>
      <xdr:row>80</xdr:row>
      <xdr:rowOff>319078</xdr:rowOff>
    </xdr:to>
    <xdr:pic>
      <xdr:nvPicPr>
        <xdr:cNvPr id="64" name="Afbeelding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24506465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231321</xdr:colOff>
      <xdr:row>81</xdr:row>
      <xdr:rowOff>54429</xdr:rowOff>
    </xdr:from>
    <xdr:to>
      <xdr:col>2</xdr:col>
      <xdr:colOff>520704</xdr:colOff>
      <xdr:row>81</xdr:row>
      <xdr:rowOff>330525</xdr:rowOff>
    </xdr:to>
    <xdr:pic>
      <xdr:nvPicPr>
        <xdr:cNvPr id="65" name="Afbeelding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24914679"/>
          <a:ext cx="289383" cy="276096"/>
        </a:xfrm>
        <a:prstGeom prst="rect">
          <a:avLst/>
        </a:prstGeom>
      </xdr:spPr>
    </xdr:pic>
    <xdr:clientData/>
  </xdr:twoCellAnchor>
  <xdr:oneCellAnchor>
    <xdr:from>
      <xdr:col>2</xdr:col>
      <xdr:colOff>258535</xdr:colOff>
      <xdr:row>94</xdr:row>
      <xdr:rowOff>68035</xdr:rowOff>
    </xdr:from>
    <xdr:ext cx="259447" cy="278256"/>
    <xdr:pic>
      <xdr:nvPicPr>
        <xdr:cNvPr id="113" name="Afbeelding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42685606"/>
          <a:ext cx="259447" cy="278256"/>
        </a:xfrm>
        <a:prstGeom prst="rect">
          <a:avLst/>
        </a:prstGeom>
      </xdr:spPr>
    </xdr:pic>
    <xdr:clientData/>
  </xdr:oneCellAnchor>
  <xdr:oneCellAnchor>
    <xdr:from>
      <xdr:col>3</xdr:col>
      <xdr:colOff>231323</xdr:colOff>
      <xdr:row>94</xdr:row>
      <xdr:rowOff>54428</xdr:rowOff>
    </xdr:from>
    <xdr:ext cx="331322" cy="288942"/>
    <xdr:pic>
      <xdr:nvPicPr>
        <xdr:cNvPr id="114" name="Afbeelding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716" y="45828857"/>
          <a:ext cx="331322" cy="288942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97</xdr:row>
      <xdr:rowOff>68035</xdr:rowOff>
    </xdr:from>
    <xdr:ext cx="259447" cy="278256"/>
    <xdr:pic>
      <xdr:nvPicPr>
        <xdr:cNvPr id="115" name="Afbeelding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43080214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98</xdr:row>
      <xdr:rowOff>40822</xdr:rowOff>
    </xdr:from>
    <xdr:ext cx="286537" cy="286537"/>
    <xdr:pic>
      <xdr:nvPicPr>
        <xdr:cNvPr id="116" name="Afbeelding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42263786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101</xdr:row>
      <xdr:rowOff>68035</xdr:rowOff>
    </xdr:from>
    <xdr:ext cx="259447" cy="278256"/>
    <xdr:pic>
      <xdr:nvPicPr>
        <xdr:cNvPr id="117" name="Afbeelding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442640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102</xdr:row>
      <xdr:rowOff>54429</xdr:rowOff>
    </xdr:from>
    <xdr:ext cx="289383" cy="276096"/>
    <xdr:pic>
      <xdr:nvPicPr>
        <xdr:cNvPr id="118" name="Afbeelding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4030435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102</xdr:row>
      <xdr:rowOff>54429</xdr:rowOff>
    </xdr:from>
    <xdr:ext cx="287830" cy="285370"/>
    <xdr:pic>
      <xdr:nvPicPr>
        <xdr:cNvPr id="119" name="Afbeelding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40304358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103</xdr:row>
      <xdr:rowOff>54429</xdr:rowOff>
    </xdr:from>
    <xdr:ext cx="289383" cy="276096"/>
    <xdr:pic>
      <xdr:nvPicPr>
        <xdr:cNvPr id="120" name="Afbeelding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4582885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103</xdr:row>
      <xdr:rowOff>54429</xdr:rowOff>
    </xdr:from>
    <xdr:ext cx="287830" cy="285370"/>
    <xdr:pic>
      <xdr:nvPicPr>
        <xdr:cNvPr id="121" name="Afbeelding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45828858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104</xdr:row>
      <xdr:rowOff>68035</xdr:rowOff>
    </xdr:from>
    <xdr:ext cx="259447" cy="278256"/>
    <xdr:pic>
      <xdr:nvPicPr>
        <xdr:cNvPr id="122" name="Afbeelding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45447856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105</xdr:row>
      <xdr:rowOff>54429</xdr:rowOff>
    </xdr:from>
    <xdr:ext cx="289383" cy="276096"/>
    <xdr:pic>
      <xdr:nvPicPr>
        <xdr:cNvPr id="123" name="Afbeelding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4622346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105</xdr:row>
      <xdr:rowOff>54429</xdr:rowOff>
    </xdr:from>
    <xdr:ext cx="287830" cy="285370"/>
    <xdr:pic>
      <xdr:nvPicPr>
        <xdr:cNvPr id="124" name="Afbeelding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46223465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106</xdr:row>
      <xdr:rowOff>68035</xdr:rowOff>
    </xdr:from>
    <xdr:ext cx="259447" cy="278256"/>
    <xdr:pic>
      <xdr:nvPicPr>
        <xdr:cNvPr id="125" name="Afbeelding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46631678"/>
          <a:ext cx="259447" cy="278256"/>
        </a:xfrm>
        <a:prstGeom prst="rect">
          <a:avLst/>
        </a:prstGeom>
      </xdr:spPr>
    </xdr:pic>
    <xdr:clientData/>
  </xdr:oneCellAnchor>
  <xdr:oneCellAnchor>
    <xdr:from>
      <xdr:col>3</xdr:col>
      <xdr:colOff>217715</xdr:colOff>
      <xdr:row>106</xdr:row>
      <xdr:rowOff>68036</xdr:rowOff>
    </xdr:from>
    <xdr:ext cx="331322" cy="288942"/>
    <xdr:pic>
      <xdr:nvPicPr>
        <xdr:cNvPr id="126" name="Afbeelding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8" y="50183143"/>
          <a:ext cx="331322" cy="288942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108</xdr:row>
      <xdr:rowOff>68035</xdr:rowOff>
    </xdr:from>
    <xdr:ext cx="259447" cy="278256"/>
    <xdr:pic>
      <xdr:nvPicPr>
        <xdr:cNvPr id="127" name="Afbeelding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47420892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109</xdr:row>
      <xdr:rowOff>68035</xdr:rowOff>
    </xdr:from>
    <xdr:ext cx="259447" cy="278256"/>
    <xdr:pic>
      <xdr:nvPicPr>
        <xdr:cNvPr id="128" name="Afbeelding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47815499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110</xdr:row>
      <xdr:rowOff>40822</xdr:rowOff>
    </xdr:from>
    <xdr:ext cx="286537" cy="286537"/>
    <xdr:pic>
      <xdr:nvPicPr>
        <xdr:cNvPr id="129" name="Afbeelding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44631429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204107</xdr:colOff>
      <xdr:row>111</xdr:row>
      <xdr:rowOff>54428</xdr:rowOff>
    </xdr:from>
    <xdr:ext cx="289383" cy="276096"/>
    <xdr:pic>
      <xdr:nvPicPr>
        <xdr:cNvPr id="130" name="Afbeelding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7" y="4148817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113</xdr:row>
      <xdr:rowOff>68035</xdr:rowOff>
    </xdr:from>
    <xdr:ext cx="259447" cy="278256"/>
    <xdr:pic>
      <xdr:nvPicPr>
        <xdr:cNvPr id="131" name="Afbeelding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48210106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114</xdr:row>
      <xdr:rowOff>40822</xdr:rowOff>
    </xdr:from>
    <xdr:ext cx="286537" cy="286537"/>
    <xdr:pic>
      <xdr:nvPicPr>
        <xdr:cNvPr id="132" name="Afbeelding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48577501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204107</xdr:colOff>
      <xdr:row>115</xdr:row>
      <xdr:rowOff>54428</xdr:rowOff>
    </xdr:from>
    <xdr:ext cx="289383" cy="276096"/>
    <xdr:pic>
      <xdr:nvPicPr>
        <xdr:cNvPr id="133" name="Afbeelding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7" y="48985714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117</xdr:row>
      <xdr:rowOff>68035</xdr:rowOff>
    </xdr:from>
    <xdr:ext cx="259447" cy="278256"/>
    <xdr:pic>
      <xdr:nvPicPr>
        <xdr:cNvPr id="134" name="Afbeelding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497885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118</xdr:row>
      <xdr:rowOff>40822</xdr:rowOff>
    </xdr:from>
    <xdr:ext cx="286537" cy="286537"/>
    <xdr:pic>
      <xdr:nvPicPr>
        <xdr:cNvPr id="135" name="Afbeelding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50155929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204107</xdr:colOff>
      <xdr:row>119</xdr:row>
      <xdr:rowOff>54428</xdr:rowOff>
    </xdr:from>
    <xdr:ext cx="289383" cy="276096"/>
    <xdr:pic>
      <xdr:nvPicPr>
        <xdr:cNvPr id="136" name="Afbeelding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7" y="50564142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121</xdr:row>
      <xdr:rowOff>68035</xdr:rowOff>
    </xdr:from>
    <xdr:ext cx="259447" cy="278256"/>
    <xdr:pic>
      <xdr:nvPicPr>
        <xdr:cNvPr id="137" name="Afbeelding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50972356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122</xdr:row>
      <xdr:rowOff>40822</xdr:rowOff>
    </xdr:from>
    <xdr:ext cx="286537" cy="286537"/>
    <xdr:pic>
      <xdr:nvPicPr>
        <xdr:cNvPr id="138" name="Afbeelding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51339751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124</xdr:row>
      <xdr:rowOff>68035</xdr:rowOff>
    </xdr:from>
    <xdr:ext cx="259447" cy="278256"/>
    <xdr:pic>
      <xdr:nvPicPr>
        <xdr:cNvPr id="139" name="Afbeelding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52550785"/>
          <a:ext cx="259447" cy="278256"/>
        </a:xfrm>
        <a:prstGeom prst="rect">
          <a:avLst/>
        </a:prstGeom>
      </xdr:spPr>
    </xdr:pic>
    <xdr:clientData/>
  </xdr:oneCellAnchor>
  <xdr:oneCellAnchor>
    <xdr:from>
      <xdr:col>3</xdr:col>
      <xdr:colOff>204109</xdr:colOff>
      <xdr:row>211</xdr:row>
      <xdr:rowOff>54428</xdr:rowOff>
    </xdr:from>
    <xdr:ext cx="331322" cy="288942"/>
    <xdr:pic>
      <xdr:nvPicPr>
        <xdr:cNvPr id="210" name="Afbeelding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2" y="77002821"/>
          <a:ext cx="331322" cy="288942"/>
        </a:xfrm>
        <a:prstGeom prst="rect">
          <a:avLst/>
        </a:prstGeom>
      </xdr:spPr>
    </xdr:pic>
    <xdr:clientData/>
  </xdr:oneCellAnchor>
  <xdr:twoCellAnchor editAs="oneCell">
    <xdr:from>
      <xdr:col>3</xdr:col>
      <xdr:colOff>163286</xdr:colOff>
      <xdr:row>34</xdr:row>
      <xdr:rowOff>54429</xdr:rowOff>
    </xdr:from>
    <xdr:to>
      <xdr:col>3</xdr:col>
      <xdr:colOff>494608</xdr:colOff>
      <xdr:row>34</xdr:row>
      <xdr:rowOff>343371</xdr:rowOff>
    </xdr:to>
    <xdr:pic>
      <xdr:nvPicPr>
        <xdr:cNvPr id="263" name="Afbeelding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679" y="11892643"/>
          <a:ext cx="331322" cy="288942"/>
        </a:xfrm>
        <a:prstGeom prst="rect">
          <a:avLst/>
        </a:prstGeom>
      </xdr:spPr>
    </xdr:pic>
    <xdr:clientData/>
  </xdr:twoCellAnchor>
  <xdr:oneCellAnchor>
    <xdr:from>
      <xdr:col>2</xdr:col>
      <xdr:colOff>231321</xdr:colOff>
      <xdr:row>60</xdr:row>
      <xdr:rowOff>68036</xdr:rowOff>
    </xdr:from>
    <xdr:ext cx="287916" cy="281288"/>
    <xdr:pic>
      <xdr:nvPicPr>
        <xdr:cNvPr id="301" name="Afbeelding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18219965"/>
          <a:ext cx="287916" cy="281288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92</xdr:row>
      <xdr:rowOff>40822</xdr:rowOff>
    </xdr:from>
    <xdr:ext cx="286537" cy="286537"/>
    <xdr:pic>
      <xdr:nvPicPr>
        <xdr:cNvPr id="276" name="Afbeelding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32793215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142</xdr:row>
      <xdr:rowOff>54428</xdr:rowOff>
    </xdr:from>
    <xdr:ext cx="289383" cy="276096"/>
    <xdr:pic>
      <xdr:nvPicPr>
        <xdr:cNvPr id="304" name="Afbeelding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5806167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172</xdr:row>
      <xdr:rowOff>40822</xdr:rowOff>
    </xdr:from>
    <xdr:ext cx="286537" cy="286537"/>
    <xdr:pic>
      <xdr:nvPicPr>
        <xdr:cNvPr id="315" name="Afbeelding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63967179"/>
          <a:ext cx="286537" cy="286537"/>
        </a:xfrm>
        <a:prstGeom prst="rect">
          <a:avLst/>
        </a:prstGeom>
      </xdr:spPr>
    </xdr:pic>
    <xdr:clientData/>
  </xdr:oneCellAnchor>
  <xdr:oneCellAnchor>
    <xdr:from>
      <xdr:col>3</xdr:col>
      <xdr:colOff>163285</xdr:colOff>
      <xdr:row>194</xdr:row>
      <xdr:rowOff>68035</xdr:rowOff>
    </xdr:from>
    <xdr:ext cx="331322" cy="288942"/>
    <xdr:pic>
      <xdr:nvPicPr>
        <xdr:cNvPr id="384" name="Afbeelding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678" y="73464964"/>
          <a:ext cx="331322" cy="288942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144</xdr:row>
      <xdr:rowOff>68035</xdr:rowOff>
    </xdr:from>
    <xdr:ext cx="259447" cy="278256"/>
    <xdr:pic>
      <xdr:nvPicPr>
        <xdr:cNvPr id="390" name="Afbeelding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56102249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147</xdr:row>
      <xdr:rowOff>68035</xdr:rowOff>
    </xdr:from>
    <xdr:ext cx="259447" cy="278256"/>
    <xdr:pic>
      <xdr:nvPicPr>
        <xdr:cNvPr id="393" name="Afbeelding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58075285"/>
          <a:ext cx="259447" cy="278256"/>
        </a:xfrm>
        <a:prstGeom prst="rect">
          <a:avLst/>
        </a:prstGeom>
      </xdr:spPr>
    </xdr:pic>
    <xdr:clientData/>
  </xdr:oneCellAnchor>
  <xdr:oneCellAnchor>
    <xdr:from>
      <xdr:col>3</xdr:col>
      <xdr:colOff>163285</xdr:colOff>
      <xdr:row>205</xdr:row>
      <xdr:rowOff>68035</xdr:rowOff>
    </xdr:from>
    <xdr:ext cx="331322" cy="288942"/>
    <xdr:pic>
      <xdr:nvPicPr>
        <xdr:cNvPr id="419" name="Afbeelding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678" y="75832606"/>
          <a:ext cx="331322" cy="288942"/>
        </a:xfrm>
        <a:prstGeom prst="rect">
          <a:avLst/>
        </a:prstGeom>
      </xdr:spPr>
    </xdr:pic>
    <xdr:clientData/>
  </xdr:oneCellAnchor>
  <xdr:oneCellAnchor>
    <xdr:from>
      <xdr:col>3</xdr:col>
      <xdr:colOff>206189</xdr:colOff>
      <xdr:row>142</xdr:row>
      <xdr:rowOff>44823</xdr:rowOff>
    </xdr:from>
    <xdr:ext cx="331322" cy="288942"/>
    <xdr:pic>
      <xdr:nvPicPr>
        <xdr:cNvPr id="285" name="Afbeelding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495" y="45406235"/>
          <a:ext cx="331322" cy="288942"/>
        </a:xfrm>
        <a:prstGeom prst="rect">
          <a:avLst/>
        </a:prstGeom>
      </xdr:spPr>
    </xdr:pic>
    <xdr:clientData/>
  </xdr:oneCellAnchor>
  <xdr:oneCellAnchor>
    <xdr:from>
      <xdr:col>3</xdr:col>
      <xdr:colOff>204109</xdr:colOff>
      <xdr:row>217</xdr:row>
      <xdr:rowOff>54428</xdr:rowOff>
    </xdr:from>
    <xdr:ext cx="331322" cy="288942"/>
    <xdr:pic>
      <xdr:nvPicPr>
        <xdr:cNvPr id="283" name="Afbeelding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415" y="71054899"/>
          <a:ext cx="331322" cy="288942"/>
        </a:xfrm>
        <a:prstGeom prst="rect">
          <a:avLst/>
        </a:prstGeom>
      </xdr:spPr>
    </xdr:pic>
    <xdr:clientData/>
  </xdr:oneCellAnchor>
  <xdr:oneCellAnchor>
    <xdr:from>
      <xdr:col>3</xdr:col>
      <xdr:colOff>204109</xdr:colOff>
      <xdr:row>238</xdr:row>
      <xdr:rowOff>54428</xdr:rowOff>
    </xdr:from>
    <xdr:ext cx="331322" cy="288942"/>
    <xdr:pic>
      <xdr:nvPicPr>
        <xdr:cNvPr id="358" name="Afbeelding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415" y="78154946"/>
          <a:ext cx="331322" cy="288942"/>
        </a:xfrm>
        <a:prstGeom prst="rect">
          <a:avLst/>
        </a:prstGeom>
      </xdr:spPr>
    </xdr:pic>
    <xdr:clientData/>
  </xdr:oneCellAnchor>
  <xdr:oneCellAnchor>
    <xdr:from>
      <xdr:col>3</xdr:col>
      <xdr:colOff>204109</xdr:colOff>
      <xdr:row>251</xdr:row>
      <xdr:rowOff>54428</xdr:rowOff>
    </xdr:from>
    <xdr:ext cx="331322" cy="288942"/>
    <xdr:pic>
      <xdr:nvPicPr>
        <xdr:cNvPr id="450" name="Afbeelding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415" y="80127181"/>
          <a:ext cx="331322" cy="288942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287</xdr:row>
      <xdr:rowOff>68035</xdr:rowOff>
    </xdr:from>
    <xdr:ext cx="259447" cy="278256"/>
    <xdr:pic>
      <xdr:nvPicPr>
        <xdr:cNvPr id="472" name="Afbeelding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264" y="90396411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313</xdr:row>
      <xdr:rowOff>68035</xdr:rowOff>
    </xdr:from>
    <xdr:ext cx="289383" cy="276096"/>
    <xdr:pic>
      <xdr:nvPicPr>
        <xdr:cNvPr id="476" name="Afbeelding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9082767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258533</xdr:colOff>
      <xdr:row>93</xdr:row>
      <xdr:rowOff>54428</xdr:rowOff>
    </xdr:from>
    <xdr:ext cx="259447" cy="278256"/>
    <xdr:pic>
      <xdr:nvPicPr>
        <xdr:cNvPr id="293" name="Afbeelding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3" y="37147499"/>
          <a:ext cx="259447" cy="278256"/>
        </a:xfrm>
        <a:prstGeom prst="rect">
          <a:avLst/>
        </a:prstGeom>
      </xdr:spPr>
    </xdr:pic>
    <xdr:clientData/>
  </xdr:oneCellAnchor>
  <xdr:oneCellAnchor>
    <xdr:from>
      <xdr:col>4</xdr:col>
      <xdr:colOff>402772</xdr:colOff>
      <xdr:row>99</xdr:row>
      <xdr:rowOff>-1</xdr:rowOff>
    </xdr:from>
    <xdr:ext cx="381000" cy="381000"/>
    <xdr:pic>
      <xdr:nvPicPr>
        <xdr:cNvPr id="297" name="Afbeelding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22337485"/>
          <a:ext cx="381000" cy="381000"/>
        </a:xfrm>
        <a:prstGeom prst="rect">
          <a:avLst/>
        </a:prstGeom>
      </xdr:spPr>
    </xdr:pic>
    <xdr:clientData/>
  </xdr:oneCellAnchor>
  <xdr:oneCellAnchor>
    <xdr:from>
      <xdr:col>4</xdr:col>
      <xdr:colOff>402772</xdr:colOff>
      <xdr:row>180</xdr:row>
      <xdr:rowOff>-1</xdr:rowOff>
    </xdr:from>
    <xdr:ext cx="381000" cy="381000"/>
    <xdr:pic>
      <xdr:nvPicPr>
        <xdr:cNvPr id="305" name="Afbeelding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22337485"/>
          <a:ext cx="381000" cy="381000"/>
        </a:xfrm>
        <a:prstGeom prst="rect">
          <a:avLst/>
        </a:prstGeom>
      </xdr:spPr>
    </xdr:pic>
    <xdr:clientData/>
  </xdr:oneCellAnchor>
  <xdr:oneCellAnchor>
    <xdr:from>
      <xdr:col>4</xdr:col>
      <xdr:colOff>350745</xdr:colOff>
      <xdr:row>178</xdr:row>
      <xdr:rowOff>2400</xdr:rowOff>
    </xdr:from>
    <xdr:ext cx="381000" cy="381000"/>
    <xdr:pic>
      <xdr:nvPicPr>
        <xdr:cNvPr id="306" name="Afbeelding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774" y="52176988"/>
          <a:ext cx="381000" cy="381000"/>
        </a:xfrm>
        <a:prstGeom prst="rect">
          <a:avLst/>
        </a:prstGeom>
      </xdr:spPr>
    </xdr:pic>
    <xdr:clientData/>
  </xdr:oneCellAnchor>
  <xdr:oneCellAnchor>
    <xdr:from>
      <xdr:col>4</xdr:col>
      <xdr:colOff>334736</xdr:colOff>
      <xdr:row>210</xdr:row>
      <xdr:rowOff>0</xdr:rowOff>
    </xdr:from>
    <xdr:ext cx="381000" cy="381000"/>
    <xdr:pic>
      <xdr:nvPicPr>
        <xdr:cNvPr id="307" name="Afbeelding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165" y="73002321"/>
          <a:ext cx="381000" cy="381000"/>
        </a:xfrm>
        <a:prstGeom prst="rect">
          <a:avLst/>
        </a:prstGeom>
      </xdr:spPr>
    </xdr:pic>
    <xdr:clientData/>
  </xdr:oneCellAnchor>
  <xdr:oneCellAnchor>
    <xdr:from>
      <xdr:col>4</xdr:col>
      <xdr:colOff>402772</xdr:colOff>
      <xdr:row>236</xdr:row>
      <xdr:rowOff>381000</xdr:rowOff>
    </xdr:from>
    <xdr:ext cx="381000" cy="381000"/>
    <xdr:pic>
      <xdr:nvPicPr>
        <xdr:cNvPr id="346" name="Afbeelding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1" y="83643107"/>
          <a:ext cx="381000" cy="381000"/>
        </a:xfrm>
        <a:prstGeom prst="rect">
          <a:avLst/>
        </a:prstGeom>
      </xdr:spPr>
    </xdr:pic>
    <xdr:clientData/>
  </xdr:oneCellAnchor>
  <xdr:twoCellAnchor editAs="oneCell">
    <xdr:from>
      <xdr:col>2</xdr:col>
      <xdr:colOff>732064</xdr:colOff>
      <xdr:row>179</xdr:row>
      <xdr:rowOff>48985</xdr:rowOff>
    </xdr:from>
    <xdr:to>
      <xdr:col>3</xdr:col>
      <xdr:colOff>169635</xdr:colOff>
      <xdr:row>179</xdr:row>
      <xdr:rowOff>375555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814" y="55293985"/>
          <a:ext cx="281214" cy="326570"/>
        </a:xfrm>
        <a:prstGeom prst="rect">
          <a:avLst/>
        </a:prstGeom>
      </xdr:spPr>
    </xdr:pic>
    <xdr:clientData/>
  </xdr:twoCellAnchor>
  <xdr:oneCellAnchor>
    <xdr:from>
      <xdr:col>2</xdr:col>
      <xdr:colOff>231319</xdr:colOff>
      <xdr:row>125</xdr:row>
      <xdr:rowOff>81642</xdr:rowOff>
    </xdr:from>
    <xdr:ext cx="289383" cy="276096"/>
    <xdr:pic>
      <xdr:nvPicPr>
        <xdr:cNvPr id="350" name="Afbeelding 13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69" y="49802142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217712</xdr:colOff>
      <xdr:row>126</xdr:row>
      <xdr:rowOff>54428</xdr:rowOff>
    </xdr:from>
    <xdr:ext cx="289383" cy="276096"/>
    <xdr:pic>
      <xdr:nvPicPr>
        <xdr:cNvPr id="351" name="Afbeelding 13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2" y="5016953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231319</xdr:colOff>
      <xdr:row>127</xdr:row>
      <xdr:rowOff>54428</xdr:rowOff>
    </xdr:from>
    <xdr:ext cx="286537" cy="286537"/>
    <xdr:pic>
      <xdr:nvPicPr>
        <xdr:cNvPr id="363" name="Afbeelding 13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69" y="5056414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239492</xdr:colOff>
      <xdr:row>145</xdr:row>
      <xdr:rowOff>54430</xdr:rowOff>
    </xdr:from>
    <xdr:ext cx="286537" cy="286537"/>
    <xdr:pic>
      <xdr:nvPicPr>
        <xdr:cNvPr id="348" name="Afbeelding 39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17178" y="54918430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255815</xdr:colOff>
      <xdr:row>19</xdr:row>
      <xdr:rowOff>59872</xdr:rowOff>
    </xdr:from>
    <xdr:ext cx="281219" cy="278256"/>
    <xdr:pic>
      <xdr:nvPicPr>
        <xdr:cNvPr id="368" name="Afbeelding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565" y="5584372"/>
          <a:ext cx="281219" cy="278256"/>
        </a:xfrm>
        <a:prstGeom prst="rect">
          <a:avLst/>
        </a:prstGeom>
      </xdr:spPr>
    </xdr:pic>
    <xdr:clientData/>
  </xdr:oneCellAnchor>
  <xdr:twoCellAnchor editAs="oneCell">
    <xdr:from>
      <xdr:col>2</xdr:col>
      <xdr:colOff>217714</xdr:colOff>
      <xdr:row>83</xdr:row>
      <xdr:rowOff>40821</xdr:rowOff>
    </xdr:from>
    <xdr:to>
      <xdr:col>2</xdr:col>
      <xdr:colOff>477161</xdr:colOff>
      <xdr:row>83</xdr:row>
      <xdr:rowOff>319077</xdr:rowOff>
    </xdr:to>
    <xdr:pic>
      <xdr:nvPicPr>
        <xdr:cNvPr id="391" name="Afbeelding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4" y="25043946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204107</xdr:colOff>
      <xdr:row>87</xdr:row>
      <xdr:rowOff>54429</xdr:rowOff>
    </xdr:from>
    <xdr:to>
      <xdr:col>2</xdr:col>
      <xdr:colOff>463554</xdr:colOff>
      <xdr:row>87</xdr:row>
      <xdr:rowOff>332685</xdr:rowOff>
    </xdr:to>
    <xdr:pic>
      <xdr:nvPicPr>
        <xdr:cNvPr id="392" name="Afbeelding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7" y="26619654"/>
          <a:ext cx="259447" cy="278256"/>
        </a:xfrm>
        <a:prstGeom prst="rect">
          <a:avLst/>
        </a:prstGeom>
      </xdr:spPr>
    </xdr:pic>
    <xdr:clientData/>
  </xdr:twoCellAnchor>
  <xdr:twoCellAnchor editAs="oneCell">
    <xdr:from>
      <xdr:col>2</xdr:col>
      <xdr:colOff>217714</xdr:colOff>
      <xdr:row>88</xdr:row>
      <xdr:rowOff>54428</xdr:rowOff>
    </xdr:from>
    <xdr:to>
      <xdr:col>2</xdr:col>
      <xdr:colOff>477161</xdr:colOff>
      <xdr:row>88</xdr:row>
      <xdr:rowOff>332684</xdr:rowOff>
    </xdr:to>
    <xdr:pic>
      <xdr:nvPicPr>
        <xdr:cNvPr id="394" name="Afbeelding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4" y="27010178"/>
          <a:ext cx="259447" cy="278256"/>
        </a:xfrm>
        <a:prstGeom prst="rect">
          <a:avLst/>
        </a:prstGeom>
      </xdr:spPr>
    </xdr:pic>
    <xdr:clientData/>
  </xdr:twoCellAnchor>
  <xdr:oneCellAnchor>
    <xdr:from>
      <xdr:col>2</xdr:col>
      <xdr:colOff>68036</xdr:colOff>
      <xdr:row>89</xdr:row>
      <xdr:rowOff>54429</xdr:rowOff>
    </xdr:from>
    <xdr:ext cx="287830" cy="285370"/>
    <xdr:pic>
      <xdr:nvPicPr>
        <xdr:cNvPr id="395" name="Afbeelding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27400704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89</xdr:row>
      <xdr:rowOff>54428</xdr:rowOff>
    </xdr:from>
    <xdr:ext cx="259447" cy="278256"/>
    <xdr:pic>
      <xdr:nvPicPr>
        <xdr:cNvPr id="396" name="Afbeelding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27400703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190500</xdr:colOff>
      <xdr:row>84</xdr:row>
      <xdr:rowOff>54429</xdr:rowOff>
    </xdr:from>
    <xdr:ext cx="286537" cy="286537"/>
    <xdr:pic>
      <xdr:nvPicPr>
        <xdr:cNvPr id="397" name="Afbeelding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38250" y="25448079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85</xdr:row>
      <xdr:rowOff>54428</xdr:rowOff>
    </xdr:from>
    <xdr:ext cx="289383" cy="276096"/>
    <xdr:pic>
      <xdr:nvPicPr>
        <xdr:cNvPr id="398" name="Afbeelding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25838603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204107</xdr:colOff>
      <xdr:row>86</xdr:row>
      <xdr:rowOff>54429</xdr:rowOff>
    </xdr:from>
    <xdr:ext cx="259447" cy="278256"/>
    <xdr:pic>
      <xdr:nvPicPr>
        <xdr:cNvPr id="399" name="Afbeelding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7" y="26229129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190500</xdr:colOff>
      <xdr:row>90</xdr:row>
      <xdr:rowOff>54429</xdr:rowOff>
    </xdr:from>
    <xdr:ext cx="286537" cy="286537"/>
    <xdr:pic>
      <xdr:nvPicPr>
        <xdr:cNvPr id="400" name="Afbeelding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38250" y="26098500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146</xdr:row>
      <xdr:rowOff>68035</xdr:rowOff>
    </xdr:from>
    <xdr:ext cx="289383" cy="276096"/>
    <xdr:pic>
      <xdr:nvPicPr>
        <xdr:cNvPr id="401" name="Afbeelding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52945392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147</xdr:row>
      <xdr:rowOff>68035</xdr:rowOff>
    </xdr:from>
    <xdr:ext cx="289383" cy="276096"/>
    <xdr:pic>
      <xdr:nvPicPr>
        <xdr:cNvPr id="404" name="Afbeelding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48210106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148</xdr:row>
      <xdr:rowOff>68035</xdr:rowOff>
    </xdr:from>
    <xdr:ext cx="259447" cy="278256"/>
    <xdr:pic>
      <xdr:nvPicPr>
        <xdr:cNvPr id="424" name="Afbeelding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49393928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239492</xdr:colOff>
      <xdr:row>149</xdr:row>
      <xdr:rowOff>54430</xdr:rowOff>
    </xdr:from>
    <xdr:ext cx="286537" cy="286537"/>
    <xdr:pic>
      <xdr:nvPicPr>
        <xdr:cNvPr id="425" name="Afbeelding 39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87242" y="47801894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239492</xdr:colOff>
      <xdr:row>150</xdr:row>
      <xdr:rowOff>54430</xdr:rowOff>
    </xdr:from>
    <xdr:ext cx="286537" cy="286537"/>
    <xdr:pic>
      <xdr:nvPicPr>
        <xdr:cNvPr id="426" name="Afbeelding 39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87242" y="49380323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151</xdr:row>
      <xdr:rowOff>68036</xdr:rowOff>
    </xdr:from>
    <xdr:ext cx="287830" cy="285370"/>
    <xdr:pic>
      <xdr:nvPicPr>
        <xdr:cNvPr id="427" name="Afbeelding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13090072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421821</xdr:colOff>
      <xdr:row>151</xdr:row>
      <xdr:rowOff>54429</xdr:rowOff>
    </xdr:from>
    <xdr:ext cx="287916" cy="281288"/>
    <xdr:pic>
      <xdr:nvPicPr>
        <xdr:cNvPr id="428" name="Afbeelding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571" y="13076465"/>
          <a:ext cx="287916" cy="281288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153</xdr:row>
      <xdr:rowOff>68035</xdr:rowOff>
    </xdr:from>
    <xdr:ext cx="259447" cy="278256"/>
    <xdr:pic>
      <xdr:nvPicPr>
        <xdr:cNvPr id="431" name="Afbeelding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48604714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153</xdr:row>
      <xdr:rowOff>68035</xdr:rowOff>
    </xdr:from>
    <xdr:ext cx="289383" cy="276096"/>
    <xdr:pic>
      <xdr:nvPicPr>
        <xdr:cNvPr id="432" name="Afbeelding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48604714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239492</xdr:colOff>
      <xdr:row>154</xdr:row>
      <xdr:rowOff>54430</xdr:rowOff>
    </xdr:from>
    <xdr:ext cx="286537" cy="286537"/>
    <xdr:pic>
      <xdr:nvPicPr>
        <xdr:cNvPr id="433" name="Afbeelding 39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87242" y="49774930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239492</xdr:colOff>
      <xdr:row>155</xdr:row>
      <xdr:rowOff>54430</xdr:rowOff>
    </xdr:from>
    <xdr:ext cx="286537" cy="286537"/>
    <xdr:pic>
      <xdr:nvPicPr>
        <xdr:cNvPr id="434" name="Afbeelding 39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87242" y="51353359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157</xdr:row>
      <xdr:rowOff>54429</xdr:rowOff>
    </xdr:from>
    <xdr:ext cx="287830" cy="285370"/>
    <xdr:pic>
      <xdr:nvPicPr>
        <xdr:cNvPr id="437" name="Afbeelding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107782179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157</xdr:row>
      <xdr:rowOff>54428</xdr:rowOff>
    </xdr:from>
    <xdr:ext cx="259447" cy="278256"/>
    <xdr:pic>
      <xdr:nvPicPr>
        <xdr:cNvPr id="438" name="Afbeelding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107782178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158</xdr:row>
      <xdr:rowOff>40822</xdr:rowOff>
    </xdr:from>
    <xdr:ext cx="286537" cy="286537"/>
    <xdr:pic>
      <xdr:nvPicPr>
        <xdr:cNvPr id="439" name="Afbeelding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590196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171</xdr:row>
      <xdr:rowOff>68035</xdr:rowOff>
    </xdr:from>
    <xdr:ext cx="259447" cy="278256"/>
    <xdr:pic>
      <xdr:nvPicPr>
        <xdr:cNvPr id="512" name="Afbeelding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64123660"/>
          <a:ext cx="259447" cy="278256"/>
        </a:xfrm>
        <a:prstGeom prst="rect">
          <a:avLst/>
        </a:prstGeom>
      </xdr:spPr>
    </xdr:pic>
    <xdr:clientData/>
  </xdr:oneCellAnchor>
  <xdr:oneCellAnchor>
    <xdr:from>
      <xdr:col>3</xdr:col>
      <xdr:colOff>231322</xdr:colOff>
      <xdr:row>172</xdr:row>
      <xdr:rowOff>68036</xdr:rowOff>
    </xdr:from>
    <xdr:ext cx="331322" cy="288942"/>
    <xdr:pic>
      <xdr:nvPicPr>
        <xdr:cNvPr id="513" name="Afbeelding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715" y="59259107"/>
          <a:ext cx="331322" cy="288942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174</xdr:row>
      <xdr:rowOff>68035</xdr:rowOff>
    </xdr:from>
    <xdr:ext cx="289383" cy="276096"/>
    <xdr:pic>
      <xdr:nvPicPr>
        <xdr:cNvPr id="514" name="Afbeelding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6529523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195</xdr:row>
      <xdr:rowOff>54429</xdr:rowOff>
    </xdr:from>
    <xdr:ext cx="287830" cy="285370"/>
    <xdr:pic>
      <xdr:nvPicPr>
        <xdr:cNvPr id="520" name="Afbeelding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73092129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195</xdr:row>
      <xdr:rowOff>54428</xdr:rowOff>
    </xdr:from>
    <xdr:ext cx="259447" cy="278256"/>
    <xdr:pic>
      <xdr:nvPicPr>
        <xdr:cNvPr id="521" name="Afbeelding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73092128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196</xdr:row>
      <xdr:rowOff>54429</xdr:rowOff>
    </xdr:from>
    <xdr:ext cx="287830" cy="285370"/>
    <xdr:pic>
      <xdr:nvPicPr>
        <xdr:cNvPr id="522" name="Afbeelding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73482654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196</xdr:row>
      <xdr:rowOff>54428</xdr:rowOff>
    </xdr:from>
    <xdr:ext cx="259447" cy="278256"/>
    <xdr:pic>
      <xdr:nvPicPr>
        <xdr:cNvPr id="523" name="Afbeelding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73482653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185</xdr:row>
      <xdr:rowOff>68035</xdr:rowOff>
    </xdr:from>
    <xdr:ext cx="259447" cy="278256"/>
    <xdr:pic>
      <xdr:nvPicPr>
        <xdr:cNvPr id="524" name="Afbeelding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6920048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186</xdr:row>
      <xdr:rowOff>68035</xdr:rowOff>
    </xdr:from>
    <xdr:ext cx="259447" cy="278256"/>
    <xdr:pic>
      <xdr:nvPicPr>
        <xdr:cNvPr id="525" name="Afbeelding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69591010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187</xdr:row>
      <xdr:rowOff>68035</xdr:rowOff>
    </xdr:from>
    <xdr:ext cx="259447" cy="278256"/>
    <xdr:pic>
      <xdr:nvPicPr>
        <xdr:cNvPr id="526" name="Afbeelding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699815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188</xdr:row>
      <xdr:rowOff>40822</xdr:rowOff>
    </xdr:from>
    <xdr:ext cx="286537" cy="286537"/>
    <xdr:pic>
      <xdr:nvPicPr>
        <xdr:cNvPr id="527" name="Afbeelding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034484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188</xdr:row>
      <xdr:rowOff>40822</xdr:rowOff>
    </xdr:from>
    <xdr:ext cx="286537" cy="286537"/>
    <xdr:pic>
      <xdr:nvPicPr>
        <xdr:cNvPr id="528" name="Afbeelding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034484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189</xdr:row>
      <xdr:rowOff>68035</xdr:rowOff>
    </xdr:from>
    <xdr:ext cx="289383" cy="276096"/>
    <xdr:pic>
      <xdr:nvPicPr>
        <xdr:cNvPr id="529" name="Afbeelding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7076258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190</xdr:row>
      <xdr:rowOff>68035</xdr:rowOff>
    </xdr:from>
    <xdr:ext cx="289383" cy="276096"/>
    <xdr:pic>
      <xdr:nvPicPr>
        <xdr:cNvPr id="530" name="Afbeelding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71153110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191</xdr:row>
      <xdr:rowOff>68035</xdr:rowOff>
    </xdr:from>
    <xdr:ext cx="289383" cy="276096"/>
    <xdr:pic>
      <xdr:nvPicPr>
        <xdr:cNvPr id="531" name="Afbeelding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7154363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192</xdr:row>
      <xdr:rowOff>40822</xdr:rowOff>
    </xdr:from>
    <xdr:ext cx="286537" cy="286537"/>
    <xdr:pic>
      <xdr:nvPicPr>
        <xdr:cNvPr id="532" name="Afbeelding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190694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192</xdr:row>
      <xdr:rowOff>40822</xdr:rowOff>
    </xdr:from>
    <xdr:ext cx="286537" cy="286537"/>
    <xdr:pic>
      <xdr:nvPicPr>
        <xdr:cNvPr id="533" name="Afbeelding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190694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193</xdr:row>
      <xdr:rowOff>68035</xdr:rowOff>
    </xdr:from>
    <xdr:ext cx="289383" cy="276096"/>
    <xdr:pic>
      <xdr:nvPicPr>
        <xdr:cNvPr id="534" name="Afbeelding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7232468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194</xdr:row>
      <xdr:rowOff>40822</xdr:rowOff>
    </xdr:from>
    <xdr:ext cx="286537" cy="286537"/>
    <xdr:pic>
      <xdr:nvPicPr>
        <xdr:cNvPr id="535" name="Afbeelding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268799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194</xdr:row>
      <xdr:rowOff>40822</xdr:rowOff>
    </xdr:from>
    <xdr:ext cx="286537" cy="286537"/>
    <xdr:pic>
      <xdr:nvPicPr>
        <xdr:cNvPr id="536" name="Afbeelding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268799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199</xdr:row>
      <xdr:rowOff>68035</xdr:rowOff>
    </xdr:from>
    <xdr:ext cx="259447" cy="278256"/>
    <xdr:pic>
      <xdr:nvPicPr>
        <xdr:cNvPr id="542" name="Afbeelding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746678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201</xdr:row>
      <xdr:rowOff>68035</xdr:rowOff>
    </xdr:from>
    <xdr:ext cx="289383" cy="276096"/>
    <xdr:pic>
      <xdr:nvPicPr>
        <xdr:cNvPr id="543" name="Afbeelding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7544888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200</xdr:row>
      <xdr:rowOff>40822</xdr:rowOff>
    </xdr:from>
    <xdr:ext cx="286537" cy="286537"/>
    <xdr:pic>
      <xdr:nvPicPr>
        <xdr:cNvPr id="544" name="Afbeelding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503114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200</xdr:row>
      <xdr:rowOff>40822</xdr:rowOff>
    </xdr:from>
    <xdr:ext cx="286537" cy="286537"/>
    <xdr:pic>
      <xdr:nvPicPr>
        <xdr:cNvPr id="545" name="Afbeelding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503114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203</xdr:row>
      <xdr:rowOff>68035</xdr:rowOff>
    </xdr:from>
    <xdr:ext cx="259447" cy="278256"/>
    <xdr:pic>
      <xdr:nvPicPr>
        <xdr:cNvPr id="546" name="Afbeelding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762299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204</xdr:row>
      <xdr:rowOff>40822</xdr:rowOff>
    </xdr:from>
    <xdr:ext cx="286537" cy="286537"/>
    <xdr:pic>
      <xdr:nvPicPr>
        <xdr:cNvPr id="547" name="Afbeelding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659324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204</xdr:row>
      <xdr:rowOff>40822</xdr:rowOff>
    </xdr:from>
    <xdr:ext cx="286537" cy="286537"/>
    <xdr:pic>
      <xdr:nvPicPr>
        <xdr:cNvPr id="548" name="Afbeelding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659324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205</xdr:row>
      <xdr:rowOff>68035</xdr:rowOff>
    </xdr:from>
    <xdr:ext cx="289383" cy="276096"/>
    <xdr:pic>
      <xdr:nvPicPr>
        <xdr:cNvPr id="549" name="Afbeelding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7701098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206</xdr:row>
      <xdr:rowOff>68035</xdr:rowOff>
    </xdr:from>
    <xdr:ext cx="289383" cy="276096"/>
    <xdr:pic>
      <xdr:nvPicPr>
        <xdr:cNvPr id="550" name="Afbeelding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77401510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207</xdr:row>
      <xdr:rowOff>40822</xdr:rowOff>
    </xdr:from>
    <xdr:ext cx="286537" cy="286537"/>
    <xdr:pic>
      <xdr:nvPicPr>
        <xdr:cNvPr id="551" name="Afbeelding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77648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207</xdr:row>
      <xdr:rowOff>40822</xdr:rowOff>
    </xdr:from>
    <xdr:ext cx="286537" cy="286537"/>
    <xdr:pic>
      <xdr:nvPicPr>
        <xdr:cNvPr id="552" name="Afbeelding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77648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209</xdr:row>
      <xdr:rowOff>68035</xdr:rowOff>
    </xdr:from>
    <xdr:ext cx="259447" cy="278256"/>
    <xdr:pic>
      <xdr:nvPicPr>
        <xdr:cNvPr id="553" name="Afbeelding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7857308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213</xdr:row>
      <xdr:rowOff>68035</xdr:rowOff>
    </xdr:from>
    <xdr:ext cx="259447" cy="278256"/>
    <xdr:pic>
      <xdr:nvPicPr>
        <xdr:cNvPr id="554" name="Afbeelding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8013518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214</xdr:row>
      <xdr:rowOff>68035</xdr:rowOff>
    </xdr:from>
    <xdr:ext cx="259447" cy="278256"/>
    <xdr:pic>
      <xdr:nvPicPr>
        <xdr:cNvPr id="555" name="Afbeelding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80525710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215</xdr:row>
      <xdr:rowOff>68035</xdr:rowOff>
    </xdr:from>
    <xdr:ext cx="259447" cy="278256"/>
    <xdr:pic>
      <xdr:nvPicPr>
        <xdr:cNvPr id="556" name="Afbeelding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809162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211</xdr:row>
      <xdr:rowOff>40822</xdr:rowOff>
    </xdr:from>
    <xdr:ext cx="286537" cy="286537"/>
    <xdr:pic>
      <xdr:nvPicPr>
        <xdr:cNvPr id="557" name="Afbeelding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93269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211</xdr:row>
      <xdr:rowOff>40822</xdr:rowOff>
    </xdr:from>
    <xdr:ext cx="286537" cy="286537"/>
    <xdr:pic>
      <xdr:nvPicPr>
        <xdr:cNvPr id="558" name="Afbeelding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93269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212</xdr:row>
      <xdr:rowOff>40822</xdr:rowOff>
    </xdr:from>
    <xdr:ext cx="286537" cy="286537"/>
    <xdr:pic>
      <xdr:nvPicPr>
        <xdr:cNvPr id="559" name="Afbeelding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971744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212</xdr:row>
      <xdr:rowOff>40822</xdr:rowOff>
    </xdr:from>
    <xdr:ext cx="286537" cy="286537"/>
    <xdr:pic>
      <xdr:nvPicPr>
        <xdr:cNvPr id="560" name="Afbeelding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7971744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251011</xdr:colOff>
      <xdr:row>216</xdr:row>
      <xdr:rowOff>53788</xdr:rowOff>
    </xdr:from>
    <xdr:ext cx="289383" cy="276096"/>
    <xdr:pic>
      <xdr:nvPicPr>
        <xdr:cNvPr id="561" name="Afbeelding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761" y="81292513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251011</xdr:colOff>
      <xdr:row>217</xdr:row>
      <xdr:rowOff>53788</xdr:rowOff>
    </xdr:from>
    <xdr:ext cx="289383" cy="276096"/>
    <xdr:pic>
      <xdr:nvPicPr>
        <xdr:cNvPr id="562" name="Afbeelding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761" y="8168303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218</xdr:row>
      <xdr:rowOff>40822</xdr:rowOff>
    </xdr:from>
    <xdr:ext cx="286537" cy="286537"/>
    <xdr:pic>
      <xdr:nvPicPr>
        <xdr:cNvPr id="563" name="Afbeelding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8206059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218</xdr:row>
      <xdr:rowOff>40822</xdr:rowOff>
    </xdr:from>
    <xdr:ext cx="286537" cy="286537"/>
    <xdr:pic>
      <xdr:nvPicPr>
        <xdr:cNvPr id="564" name="Afbeelding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8206059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219</xdr:row>
      <xdr:rowOff>68035</xdr:rowOff>
    </xdr:from>
    <xdr:ext cx="259447" cy="278256"/>
    <xdr:pic>
      <xdr:nvPicPr>
        <xdr:cNvPr id="565" name="Afbeelding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824783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251011</xdr:colOff>
      <xdr:row>221</xdr:row>
      <xdr:rowOff>53788</xdr:rowOff>
    </xdr:from>
    <xdr:ext cx="289383" cy="276096"/>
    <xdr:pic>
      <xdr:nvPicPr>
        <xdr:cNvPr id="566" name="Afbeelding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761" y="8324513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251011</xdr:colOff>
      <xdr:row>223</xdr:row>
      <xdr:rowOff>53788</xdr:rowOff>
    </xdr:from>
    <xdr:ext cx="289383" cy="276096"/>
    <xdr:pic>
      <xdr:nvPicPr>
        <xdr:cNvPr id="567" name="Afbeelding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761" y="8402618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224</xdr:row>
      <xdr:rowOff>40822</xdr:rowOff>
    </xdr:from>
    <xdr:ext cx="286537" cy="286537"/>
    <xdr:pic>
      <xdr:nvPicPr>
        <xdr:cNvPr id="568" name="Afbeelding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8440374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224</xdr:row>
      <xdr:rowOff>40822</xdr:rowOff>
    </xdr:from>
    <xdr:ext cx="286537" cy="286537"/>
    <xdr:pic>
      <xdr:nvPicPr>
        <xdr:cNvPr id="569" name="Afbeelding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84403747"/>
          <a:ext cx="286537" cy="286537"/>
        </a:xfrm>
        <a:prstGeom prst="rect">
          <a:avLst/>
        </a:prstGeom>
      </xdr:spPr>
    </xdr:pic>
    <xdr:clientData/>
  </xdr:oneCellAnchor>
  <xdr:oneCellAnchor>
    <xdr:from>
      <xdr:col>3</xdr:col>
      <xdr:colOff>231322</xdr:colOff>
      <xdr:row>226</xdr:row>
      <xdr:rowOff>54429</xdr:rowOff>
    </xdr:from>
    <xdr:ext cx="331322" cy="288942"/>
    <xdr:pic>
      <xdr:nvPicPr>
        <xdr:cNvPr id="570" name="Afbeelding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715" y="79370465"/>
          <a:ext cx="331322" cy="288942"/>
        </a:xfrm>
        <a:prstGeom prst="rect">
          <a:avLst/>
        </a:prstGeom>
      </xdr:spPr>
    </xdr:pic>
    <xdr:clientData/>
  </xdr:oneCellAnchor>
  <xdr:oneCellAnchor>
    <xdr:from>
      <xdr:col>2</xdr:col>
      <xdr:colOff>251011</xdr:colOff>
      <xdr:row>226</xdr:row>
      <xdr:rowOff>53788</xdr:rowOff>
    </xdr:from>
    <xdr:ext cx="289383" cy="276096"/>
    <xdr:pic>
      <xdr:nvPicPr>
        <xdr:cNvPr id="571" name="Afbeelding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761" y="85197763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227</xdr:row>
      <xdr:rowOff>68035</xdr:rowOff>
    </xdr:from>
    <xdr:ext cx="259447" cy="278256"/>
    <xdr:pic>
      <xdr:nvPicPr>
        <xdr:cNvPr id="572" name="Afbeelding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856025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251011</xdr:colOff>
      <xdr:row>228</xdr:row>
      <xdr:rowOff>53788</xdr:rowOff>
    </xdr:from>
    <xdr:ext cx="289383" cy="276096"/>
    <xdr:pic>
      <xdr:nvPicPr>
        <xdr:cNvPr id="573" name="Afbeelding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761" y="85978813"/>
          <a:ext cx="289383" cy="276096"/>
        </a:xfrm>
        <a:prstGeom prst="rect">
          <a:avLst/>
        </a:prstGeom>
      </xdr:spPr>
    </xdr:pic>
    <xdr:clientData/>
  </xdr:oneCellAnchor>
  <xdr:oneCellAnchor>
    <xdr:from>
      <xdr:col>3</xdr:col>
      <xdr:colOff>204109</xdr:colOff>
      <xdr:row>232</xdr:row>
      <xdr:rowOff>54428</xdr:rowOff>
    </xdr:from>
    <xdr:ext cx="331322" cy="288942"/>
    <xdr:pic>
      <xdr:nvPicPr>
        <xdr:cNvPr id="574" name="Afbeelding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2" y="82527321"/>
          <a:ext cx="331322" cy="288942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230</xdr:row>
      <xdr:rowOff>68035</xdr:rowOff>
    </xdr:from>
    <xdr:ext cx="259447" cy="278256"/>
    <xdr:pic>
      <xdr:nvPicPr>
        <xdr:cNvPr id="575" name="Afbeelding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86774110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231</xdr:row>
      <xdr:rowOff>40822</xdr:rowOff>
    </xdr:from>
    <xdr:ext cx="286537" cy="286537"/>
    <xdr:pic>
      <xdr:nvPicPr>
        <xdr:cNvPr id="576" name="Afbeelding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871374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231</xdr:row>
      <xdr:rowOff>40822</xdr:rowOff>
    </xdr:from>
    <xdr:ext cx="286537" cy="286537"/>
    <xdr:pic>
      <xdr:nvPicPr>
        <xdr:cNvPr id="577" name="Afbeelding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871374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251011</xdr:colOff>
      <xdr:row>232</xdr:row>
      <xdr:rowOff>53788</xdr:rowOff>
    </xdr:from>
    <xdr:ext cx="289383" cy="276096"/>
    <xdr:pic>
      <xdr:nvPicPr>
        <xdr:cNvPr id="578" name="Afbeelding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761" y="87540913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251011</xdr:colOff>
      <xdr:row>233</xdr:row>
      <xdr:rowOff>53788</xdr:rowOff>
    </xdr:from>
    <xdr:ext cx="289383" cy="276096"/>
    <xdr:pic>
      <xdr:nvPicPr>
        <xdr:cNvPr id="579" name="Afbeelding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761" y="8793143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234</xdr:row>
      <xdr:rowOff>40822</xdr:rowOff>
    </xdr:from>
    <xdr:ext cx="286537" cy="286537"/>
    <xdr:pic>
      <xdr:nvPicPr>
        <xdr:cNvPr id="580" name="Afbeelding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8830899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234</xdr:row>
      <xdr:rowOff>40822</xdr:rowOff>
    </xdr:from>
    <xdr:ext cx="286537" cy="286537"/>
    <xdr:pic>
      <xdr:nvPicPr>
        <xdr:cNvPr id="581" name="Afbeelding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8830899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244926</xdr:colOff>
      <xdr:row>236</xdr:row>
      <xdr:rowOff>54428</xdr:rowOff>
    </xdr:from>
    <xdr:ext cx="259447" cy="278256"/>
    <xdr:pic>
      <xdr:nvPicPr>
        <xdr:cNvPr id="582" name="Afbeelding 34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6" y="84105749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238</xdr:row>
      <xdr:rowOff>40822</xdr:rowOff>
    </xdr:from>
    <xdr:ext cx="286537" cy="286537"/>
    <xdr:pic>
      <xdr:nvPicPr>
        <xdr:cNvPr id="583" name="Afbeelding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8987109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238</xdr:row>
      <xdr:rowOff>40822</xdr:rowOff>
    </xdr:from>
    <xdr:ext cx="286537" cy="286537"/>
    <xdr:pic>
      <xdr:nvPicPr>
        <xdr:cNvPr id="584" name="Afbeelding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8987109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239</xdr:row>
      <xdr:rowOff>40822</xdr:rowOff>
    </xdr:from>
    <xdr:ext cx="286537" cy="286537"/>
    <xdr:pic>
      <xdr:nvPicPr>
        <xdr:cNvPr id="585" name="Afbeelding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02616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239</xdr:row>
      <xdr:rowOff>40822</xdr:rowOff>
    </xdr:from>
    <xdr:ext cx="286537" cy="286537"/>
    <xdr:pic>
      <xdr:nvPicPr>
        <xdr:cNvPr id="586" name="Afbeelding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02616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240</xdr:row>
      <xdr:rowOff>68035</xdr:rowOff>
    </xdr:from>
    <xdr:ext cx="259447" cy="278256"/>
    <xdr:pic>
      <xdr:nvPicPr>
        <xdr:cNvPr id="587" name="Afbeelding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0679360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241</xdr:row>
      <xdr:rowOff>68035</xdr:rowOff>
    </xdr:from>
    <xdr:ext cx="259447" cy="278256"/>
    <xdr:pic>
      <xdr:nvPicPr>
        <xdr:cNvPr id="588" name="Afbeelding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106988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242</xdr:row>
      <xdr:rowOff>68035</xdr:rowOff>
    </xdr:from>
    <xdr:ext cx="259447" cy="278256"/>
    <xdr:pic>
      <xdr:nvPicPr>
        <xdr:cNvPr id="589" name="Afbeelding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1460410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243</xdr:row>
      <xdr:rowOff>40822</xdr:rowOff>
    </xdr:from>
    <xdr:ext cx="286537" cy="286537"/>
    <xdr:pic>
      <xdr:nvPicPr>
        <xdr:cNvPr id="590" name="Afbeelding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18237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243</xdr:row>
      <xdr:rowOff>40822</xdr:rowOff>
    </xdr:from>
    <xdr:ext cx="286537" cy="286537"/>
    <xdr:pic>
      <xdr:nvPicPr>
        <xdr:cNvPr id="591" name="Afbeelding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18237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251011</xdr:colOff>
      <xdr:row>244</xdr:row>
      <xdr:rowOff>53788</xdr:rowOff>
    </xdr:from>
    <xdr:ext cx="289383" cy="276096"/>
    <xdr:pic>
      <xdr:nvPicPr>
        <xdr:cNvPr id="592" name="Afbeelding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761" y="92227213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246</xdr:row>
      <xdr:rowOff>68035</xdr:rowOff>
    </xdr:from>
    <xdr:ext cx="259447" cy="278256"/>
    <xdr:pic>
      <xdr:nvPicPr>
        <xdr:cNvPr id="593" name="Afbeelding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3022510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247</xdr:row>
      <xdr:rowOff>68035</xdr:rowOff>
    </xdr:from>
    <xdr:ext cx="259447" cy="278256"/>
    <xdr:pic>
      <xdr:nvPicPr>
        <xdr:cNvPr id="594" name="Afbeelding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34130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248</xdr:row>
      <xdr:rowOff>68035</xdr:rowOff>
    </xdr:from>
    <xdr:ext cx="289383" cy="276096"/>
    <xdr:pic>
      <xdr:nvPicPr>
        <xdr:cNvPr id="595" name="Afbeelding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93803560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249</xdr:row>
      <xdr:rowOff>40822</xdr:rowOff>
    </xdr:from>
    <xdr:ext cx="286537" cy="286537"/>
    <xdr:pic>
      <xdr:nvPicPr>
        <xdr:cNvPr id="596" name="Afbeelding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416687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249</xdr:row>
      <xdr:rowOff>40822</xdr:rowOff>
    </xdr:from>
    <xdr:ext cx="286537" cy="286537"/>
    <xdr:pic>
      <xdr:nvPicPr>
        <xdr:cNvPr id="597" name="Afbeelding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416687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250</xdr:row>
      <xdr:rowOff>68035</xdr:rowOff>
    </xdr:from>
    <xdr:ext cx="289383" cy="276096"/>
    <xdr:pic>
      <xdr:nvPicPr>
        <xdr:cNvPr id="598" name="Afbeelding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94584610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251</xdr:row>
      <xdr:rowOff>40822</xdr:rowOff>
    </xdr:from>
    <xdr:ext cx="286537" cy="286537"/>
    <xdr:pic>
      <xdr:nvPicPr>
        <xdr:cNvPr id="599" name="Afbeelding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49479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251</xdr:row>
      <xdr:rowOff>40822</xdr:rowOff>
    </xdr:from>
    <xdr:ext cx="286537" cy="286537"/>
    <xdr:pic>
      <xdr:nvPicPr>
        <xdr:cNvPr id="600" name="Afbeelding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49479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253</xdr:row>
      <xdr:rowOff>68035</xdr:rowOff>
    </xdr:from>
    <xdr:ext cx="289383" cy="276096"/>
    <xdr:pic>
      <xdr:nvPicPr>
        <xdr:cNvPr id="601" name="Afbeelding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9575618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259</xdr:row>
      <xdr:rowOff>68035</xdr:rowOff>
    </xdr:from>
    <xdr:ext cx="289383" cy="276096"/>
    <xdr:pic>
      <xdr:nvPicPr>
        <xdr:cNvPr id="611" name="Afbeelding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9888038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261</xdr:row>
      <xdr:rowOff>68035</xdr:rowOff>
    </xdr:from>
    <xdr:ext cx="259447" cy="278256"/>
    <xdr:pic>
      <xdr:nvPicPr>
        <xdr:cNvPr id="612" name="Afbeelding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96614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262</xdr:row>
      <xdr:rowOff>68035</xdr:rowOff>
    </xdr:from>
    <xdr:ext cx="289383" cy="276096"/>
    <xdr:pic>
      <xdr:nvPicPr>
        <xdr:cNvPr id="267" name="Afbeelding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95562964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264</xdr:row>
      <xdr:rowOff>68035</xdr:rowOff>
    </xdr:from>
    <xdr:ext cx="259447" cy="278256"/>
    <xdr:pic>
      <xdr:nvPicPr>
        <xdr:cNvPr id="268" name="Afbeelding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39845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265</xdr:row>
      <xdr:rowOff>68035</xdr:rowOff>
    </xdr:from>
    <xdr:ext cx="289383" cy="276096"/>
    <xdr:pic>
      <xdr:nvPicPr>
        <xdr:cNvPr id="269" name="Afbeelding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97141392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266</xdr:row>
      <xdr:rowOff>40822</xdr:rowOff>
    </xdr:from>
    <xdr:ext cx="286537" cy="286537"/>
    <xdr:pic>
      <xdr:nvPicPr>
        <xdr:cNvPr id="270" name="Afbeelding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1589679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266</xdr:row>
      <xdr:rowOff>40822</xdr:rowOff>
    </xdr:from>
    <xdr:ext cx="286537" cy="286537"/>
    <xdr:pic>
      <xdr:nvPicPr>
        <xdr:cNvPr id="271" name="Afbeelding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1589679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267</xdr:row>
      <xdr:rowOff>68035</xdr:rowOff>
    </xdr:from>
    <xdr:ext cx="289383" cy="276096"/>
    <xdr:pic>
      <xdr:nvPicPr>
        <xdr:cNvPr id="272" name="Afbeelding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97141392"/>
          <a:ext cx="289383" cy="276096"/>
        </a:xfrm>
        <a:prstGeom prst="rect">
          <a:avLst/>
        </a:prstGeom>
      </xdr:spPr>
    </xdr:pic>
    <xdr:clientData/>
  </xdr:oneCellAnchor>
  <xdr:oneCellAnchor>
    <xdr:from>
      <xdr:col>3</xdr:col>
      <xdr:colOff>204109</xdr:colOff>
      <xdr:row>267</xdr:row>
      <xdr:rowOff>54428</xdr:rowOff>
    </xdr:from>
    <xdr:ext cx="331322" cy="288942"/>
    <xdr:pic>
      <xdr:nvPicPr>
        <xdr:cNvPr id="273" name="Afbeelding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2" y="91208678"/>
          <a:ext cx="331322" cy="288942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268</xdr:row>
      <xdr:rowOff>40822</xdr:rowOff>
    </xdr:from>
    <xdr:ext cx="286537" cy="286537"/>
    <xdr:pic>
      <xdr:nvPicPr>
        <xdr:cNvPr id="274" name="Afbeelding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5930358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268</xdr:row>
      <xdr:rowOff>40822</xdr:rowOff>
    </xdr:from>
    <xdr:ext cx="286537" cy="286537"/>
    <xdr:pic>
      <xdr:nvPicPr>
        <xdr:cNvPr id="275" name="Afbeelding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5930358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269</xdr:row>
      <xdr:rowOff>68035</xdr:rowOff>
    </xdr:from>
    <xdr:ext cx="259447" cy="278256"/>
    <xdr:pic>
      <xdr:nvPicPr>
        <xdr:cNvPr id="277" name="Afbeelding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5168356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271</xdr:row>
      <xdr:rowOff>68035</xdr:rowOff>
    </xdr:from>
    <xdr:ext cx="259447" cy="278256"/>
    <xdr:pic>
      <xdr:nvPicPr>
        <xdr:cNvPr id="280" name="Afbeelding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7141392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272</xdr:row>
      <xdr:rowOff>68035</xdr:rowOff>
    </xdr:from>
    <xdr:ext cx="289383" cy="276096"/>
    <xdr:pic>
      <xdr:nvPicPr>
        <xdr:cNvPr id="281" name="Afbeelding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9635217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273</xdr:row>
      <xdr:rowOff>68035</xdr:rowOff>
    </xdr:from>
    <xdr:ext cx="289383" cy="276096"/>
    <xdr:pic>
      <xdr:nvPicPr>
        <xdr:cNvPr id="282" name="Afbeelding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98325214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274</xdr:row>
      <xdr:rowOff>68035</xdr:rowOff>
    </xdr:from>
    <xdr:ext cx="259447" cy="278256"/>
    <xdr:pic>
      <xdr:nvPicPr>
        <xdr:cNvPr id="284" name="Afbeelding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7930606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276</xdr:row>
      <xdr:rowOff>68035</xdr:rowOff>
    </xdr:from>
    <xdr:ext cx="259447" cy="278256"/>
    <xdr:pic>
      <xdr:nvPicPr>
        <xdr:cNvPr id="286" name="Afbeelding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9114428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277</xdr:row>
      <xdr:rowOff>68035</xdr:rowOff>
    </xdr:from>
    <xdr:ext cx="259447" cy="278256"/>
    <xdr:pic>
      <xdr:nvPicPr>
        <xdr:cNvPr id="287" name="Afbeelding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995090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278</xdr:row>
      <xdr:rowOff>40822</xdr:rowOff>
    </xdr:from>
    <xdr:ext cx="286537" cy="286537"/>
    <xdr:pic>
      <xdr:nvPicPr>
        <xdr:cNvPr id="288" name="Afbeelding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671957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278</xdr:row>
      <xdr:rowOff>40822</xdr:rowOff>
    </xdr:from>
    <xdr:ext cx="286537" cy="286537"/>
    <xdr:pic>
      <xdr:nvPicPr>
        <xdr:cNvPr id="289" name="Afbeelding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9671957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280</xdr:row>
      <xdr:rowOff>68035</xdr:rowOff>
    </xdr:from>
    <xdr:ext cx="259447" cy="278256"/>
    <xdr:pic>
      <xdr:nvPicPr>
        <xdr:cNvPr id="290" name="Afbeelding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100298249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281</xdr:row>
      <xdr:rowOff>68035</xdr:rowOff>
    </xdr:from>
    <xdr:ext cx="289383" cy="276096"/>
    <xdr:pic>
      <xdr:nvPicPr>
        <xdr:cNvPr id="291" name="Afbeelding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102665892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282</xdr:row>
      <xdr:rowOff>40822</xdr:rowOff>
    </xdr:from>
    <xdr:ext cx="286537" cy="286537"/>
    <xdr:pic>
      <xdr:nvPicPr>
        <xdr:cNvPr id="292" name="Afbeelding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100665643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282</xdr:row>
      <xdr:rowOff>40822</xdr:rowOff>
    </xdr:from>
    <xdr:ext cx="286537" cy="286537"/>
    <xdr:pic>
      <xdr:nvPicPr>
        <xdr:cNvPr id="295" name="Afbeelding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100665643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283</xdr:row>
      <xdr:rowOff>54429</xdr:rowOff>
    </xdr:from>
    <xdr:ext cx="287830" cy="285370"/>
    <xdr:pic>
      <xdr:nvPicPr>
        <xdr:cNvPr id="296" name="Afbeelding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117252750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283</xdr:row>
      <xdr:rowOff>54428</xdr:rowOff>
    </xdr:from>
    <xdr:ext cx="259447" cy="278256"/>
    <xdr:pic>
      <xdr:nvPicPr>
        <xdr:cNvPr id="308" name="Afbeelding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117252749"/>
          <a:ext cx="259447" cy="278256"/>
        </a:xfrm>
        <a:prstGeom prst="rect">
          <a:avLst/>
        </a:prstGeom>
      </xdr:spPr>
    </xdr:pic>
    <xdr:clientData/>
  </xdr:oneCellAnchor>
  <xdr:oneCellAnchor>
    <xdr:from>
      <xdr:col>3</xdr:col>
      <xdr:colOff>204109</xdr:colOff>
      <xdr:row>285</xdr:row>
      <xdr:rowOff>54428</xdr:rowOff>
    </xdr:from>
    <xdr:ext cx="331322" cy="288942"/>
    <xdr:pic>
      <xdr:nvPicPr>
        <xdr:cNvPr id="309" name="Afbeelding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9584" y="103943603"/>
          <a:ext cx="331322" cy="288942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285</xdr:row>
      <xdr:rowOff>68035</xdr:rowOff>
    </xdr:from>
    <xdr:ext cx="259447" cy="278256"/>
    <xdr:pic>
      <xdr:nvPicPr>
        <xdr:cNvPr id="310" name="Afbeelding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101482071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294</xdr:row>
      <xdr:rowOff>68035</xdr:rowOff>
    </xdr:from>
    <xdr:ext cx="259447" cy="278256"/>
    <xdr:pic>
      <xdr:nvPicPr>
        <xdr:cNvPr id="313" name="Afbeelding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104244321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300</xdr:row>
      <xdr:rowOff>68035</xdr:rowOff>
    </xdr:from>
    <xdr:ext cx="259447" cy="278256"/>
    <xdr:pic>
      <xdr:nvPicPr>
        <xdr:cNvPr id="320" name="Afbeelding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106611964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312</xdr:row>
      <xdr:rowOff>40822</xdr:rowOff>
    </xdr:from>
    <xdr:ext cx="286537" cy="286537"/>
    <xdr:pic>
      <xdr:nvPicPr>
        <xdr:cNvPr id="329" name="Afbeelding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9071" y="11447417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313</xdr:row>
      <xdr:rowOff>68035</xdr:rowOff>
    </xdr:from>
    <xdr:ext cx="289383" cy="276096"/>
    <xdr:pic>
      <xdr:nvPicPr>
        <xdr:cNvPr id="330" name="Afbeelding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114891910"/>
          <a:ext cx="289383" cy="276096"/>
        </a:xfrm>
        <a:prstGeom prst="rect">
          <a:avLst/>
        </a:prstGeom>
      </xdr:spPr>
    </xdr:pic>
    <xdr:clientData/>
  </xdr:oneCellAnchor>
  <xdr:oneCellAnchor>
    <xdr:from>
      <xdr:col>4</xdr:col>
      <xdr:colOff>1665989</xdr:colOff>
      <xdr:row>315</xdr:row>
      <xdr:rowOff>13608</xdr:rowOff>
    </xdr:from>
    <xdr:ext cx="469169" cy="395391"/>
    <xdr:pic>
      <xdr:nvPicPr>
        <xdr:cNvPr id="331" name="Afbeelding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390139" y="115618533"/>
          <a:ext cx="469169" cy="395391"/>
        </a:xfrm>
        <a:prstGeom prst="rect">
          <a:avLst/>
        </a:prstGeom>
      </xdr:spPr>
    </xdr:pic>
    <xdr:clientData/>
  </xdr:oneCellAnchor>
  <xdr:oneCellAnchor>
    <xdr:from>
      <xdr:col>4</xdr:col>
      <xdr:colOff>402772</xdr:colOff>
      <xdr:row>310</xdr:row>
      <xdr:rowOff>-1</xdr:rowOff>
    </xdr:from>
    <xdr:ext cx="381000" cy="381000"/>
    <xdr:pic>
      <xdr:nvPicPr>
        <xdr:cNvPr id="332" name="Afbeelding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6922" y="113652299"/>
          <a:ext cx="381000" cy="381000"/>
        </a:xfrm>
        <a:prstGeom prst="rect">
          <a:avLst/>
        </a:prstGeom>
      </xdr:spPr>
    </xdr:pic>
    <xdr:clientData/>
  </xdr:oneCellAnchor>
  <xdr:oneCellAnchor>
    <xdr:from>
      <xdr:col>2</xdr:col>
      <xdr:colOff>217715</xdr:colOff>
      <xdr:row>58</xdr:row>
      <xdr:rowOff>54428</xdr:rowOff>
    </xdr:from>
    <xdr:ext cx="259447" cy="278256"/>
    <xdr:pic>
      <xdr:nvPicPr>
        <xdr:cNvPr id="12" name="Afbeelding 11">
          <a:extLst>
            <a:ext uri="{FF2B5EF4-FFF2-40B4-BE49-F238E27FC236}">
              <a16:creationId xmlns:a16="http://schemas.microsoft.com/office/drawing/2014/main" id="{FE61CDEC-B515-473C-BE0D-B8F74257C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862" y="13792840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217714</xdr:colOff>
      <xdr:row>62</xdr:row>
      <xdr:rowOff>40822</xdr:rowOff>
    </xdr:from>
    <xdr:ext cx="286537" cy="286537"/>
    <xdr:pic>
      <xdr:nvPicPr>
        <xdr:cNvPr id="13" name="Afbeelding 12">
          <a:extLst>
            <a:ext uri="{FF2B5EF4-FFF2-40B4-BE49-F238E27FC236}">
              <a16:creationId xmlns:a16="http://schemas.microsoft.com/office/drawing/2014/main" id="{EAD05992-DEF6-4017-805C-B313A7674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59861" y="16524675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159</xdr:row>
      <xdr:rowOff>68035</xdr:rowOff>
    </xdr:from>
    <xdr:ext cx="259447" cy="278256"/>
    <xdr:pic>
      <xdr:nvPicPr>
        <xdr:cNvPr id="14" name="Afbeelding 13">
          <a:extLst>
            <a:ext uri="{FF2B5EF4-FFF2-40B4-BE49-F238E27FC236}">
              <a16:creationId xmlns:a16="http://schemas.microsoft.com/office/drawing/2014/main" id="{F6FB6FB0-ED24-4A42-9AFF-FCAF8FE05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46751741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160</xdr:row>
      <xdr:rowOff>68035</xdr:rowOff>
    </xdr:from>
    <xdr:ext cx="259447" cy="278256"/>
    <xdr:pic>
      <xdr:nvPicPr>
        <xdr:cNvPr id="16" name="Afbeelding 15">
          <a:extLst>
            <a:ext uri="{FF2B5EF4-FFF2-40B4-BE49-F238E27FC236}">
              <a16:creationId xmlns:a16="http://schemas.microsoft.com/office/drawing/2014/main" id="{9B6237B0-F729-485D-98BD-9C33975AC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48712770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160</xdr:row>
      <xdr:rowOff>68035</xdr:rowOff>
    </xdr:from>
    <xdr:ext cx="289383" cy="276096"/>
    <xdr:pic>
      <xdr:nvPicPr>
        <xdr:cNvPr id="17" name="Afbeelding 16">
          <a:extLst>
            <a:ext uri="{FF2B5EF4-FFF2-40B4-BE49-F238E27FC236}">
              <a16:creationId xmlns:a16="http://schemas.microsoft.com/office/drawing/2014/main" id="{0716D6ED-233A-435A-9403-CFEC97AC0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48712770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161</xdr:row>
      <xdr:rowOff>68035</xdr:rowOff>
    </xdr:from>
    <xdr:ext cx="259447" cy="278256"/>
    <xdr:pic>
      <xdr:nvPicPr>
        <xdr:cNvPr id="18" name="Afbeelding 17">
          <a:extLst>
            <a:ext uri="{FF2B5EF4-FFF2-40B4-BE49-F238E27FC236}">
              <a16:creationId xmlns:a16="http://schemas.microsoft.com/office/drawing/2014/main" id="{DC2F4992-A0F2-462C-8332-12884A8FC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51066006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162</xdr:row>
      <xdr:rowOff>54429</xdr:rowOff>
    </xdr:from>
    <xdr:ext cx="287830" cy="285370"/>
    <xdr:pic>
      <xdr:nvPicPr>
        <xdr:cNvPr id="21" name="Afbeelding 20">
          <a:extLst>
            <a:ext uri="{FF2B5EF4-FFF2-40B4-BE49-F238E27FC236}">
              <a16:creationId xmlns:a16="http://schemas.microsoft.com/office/drawing/2014/main" id="{CC075F1C-5DD3-4548-A7EC-F0060FE5A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50267988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162</xdr:row>
      <xdr:rowOff>54428</xdr:rowOff>
    </xdr:from>
    <xdr:ext cx="259447" cy="278256"/>
    <xdr:pic>
      <xdr:nvPicPr>
        <xdr:cNvPr id="22" name="Afbeelding 21">
          <a:extLst>
            <a:ext uri="{FF2B5EF4-FFF2-40B4-BE49-F238E27FC236}">
              <a16:creationId xmlns:a16="http://schemas.microsoft.com/office/drawing/2014/main" id="{46B9F20E-F629-459D-A603-8470A393A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183" y="50267987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163</xdr:row>
      <xdr:rowOff>54429</xdr:rowOff>
    </xdr:from>
    <xdr:ext cx="287830" cy="285370"/>
    <xdr:pic>
      <xdr:nvPicPr>
        <xdr:cNvPr id="23" name="Afbeelding 22">
          <a:extLst>
            <a:ext uri="{FF2B5EF4-FFF2-40B4-BE49-F238E27FC236}">
              <a16:creationId xmlns:a16="http://schemas.microsoft.com/office/drawing/2014/main" id="{A6D59052-9570-4B21-A498-B6D318E53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52229017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163</xdr:row>
      <xdr:rowOff>54428</xdr:rowOff>
    </xdr:from>
    <xdr:ext cx="259447" cy="278256"/>
    <xdr:pic>
      <xdr:nvPicPr>
        <xdr:cNvPr id="24" name="Afbeelding 23">
          <a:extLst>
            <a:ext uri="{FF2B5EF4-FFF2-40B4-BE49-F238E27FC236}">
              <a16:creationId xmlns:a16="http://schemas.microsoft.com/office/drawing/2014/main" id="{DC582607-E4C7-45D0-8CB9-83CDBBBFF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183" y="52229016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165</xdr:row>
      <xdr:rowOff>68035</xdr:rowOff>
    </xdr:from>
    <xdr:ext cx="259447" cy="278256"/>
    <xdr:pic>
      <xdr:nvPicPr>
        <xdr:cNvPr id="25" name="Afbeelding 24">
          <a:extLst>
            <a:ext uri="{FF2B5EF4-FFF2-40B4-BE49-F238E27FC236}">
              <a16:creationId xmlns:a16="http://schemas.microsoft.com/office/drawing/2014/main" id="{4A79EC78-5D0E-42FC-BA52-3BD14BECC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51458211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165</xdr:row>
      <xdr:rowOff>68035</xdr:rowOff>
    </xdr:from>
    <xdr:ext cx="289383" cy="276096"/>
    <xdr:pic>
      <xdr:nvPicPr>
        <xdr:cNvPr id="42" name="Afbeelding 41">
          <a:extLst>
            <a:ext uri="{FF2B5EF4-FFF2-40B4-BE49-F238E27FC236}">
              <a16:creationId xmlns:a16="http://schemas.microsoft.com/office/drawing/2014/main" id="{63ACA251-55AB-4797-B7DE-8FC68E0AD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51458211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175</xdr:row>
      <xdr:rowOff>68035</xdr:rowOff>
    </xdr:from>
    <xdr:ext cx="259447" cy="278256"/>
    <xdr:pic>
      <xdr:nvPicPr>
        <xdr:cNvPr id="451" name="Afbeelding 450">
          <a:extLst>
            <a:ext uri="{FF2B5EF4-FFF2-40B4-BE49-F238E27FC236}">
              <a16:creationId xmlns:a16="http://schemas.microsoft.com/office/drawing/2014/main" id="{F33EAB8A-FF8C-4216-A469-AD67E3DC5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5969453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176</xdr:row>
      <xdr:rowOff>68035</xdr:rowOff>
    </xdr:from>
    <xdr:ext cx="259447" cy="278256"/>
    <xdr:pic>
      <xdr:nvPicPr>
        <xdr:cNvPr id="452" name="Afbeelding 451">
          <a:extLst>
            <a:ext uri="{FF2B5EF4-FFF2-40B4-BE49-F238E27FC236}">
              <a16:creationId xmlns:a16="http://schemas.microsoft.com/office/drawing/2014/main" id="{1075BA14-9C00-479D-9003-182DF48BF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58125711"/>
          <a:ext cx="259447" cy="278256"/>
        </a:xfrm>
        <a:prstGeom prst="rect">
          <a:avLst/>
        </a:prstGeom>
      </xdr:spPr>
    </xdr:pic>
    <xdr:clientData/>
  </xdr:oneCellAnchor>
  <xdr:oneCellAnchor>
    <xdr:from>
      <xdr:col>3</xdr:col>
      <xdr:colOff>231322</xdr:colOff>
      <xdr:row>176</xdr:row>
      <xdr:rowOff>68036</xdr:rowOff>
    </xdr:from>
    <xdr:ext cx="331322" cy="288942"/>
    <xdr:pic>
      <xdr:nvPicPr>
        <xdr:cNvPr id="454" name="Afbeelding 453">
          <a:extLst>
            <a:ext uri="{FF2B5EF4-FFF2-40B4-BE49-F238E27FC236}">
              <a16:creationId xmlns:a16="http://schemas.microsoft.com/office/drawing/2014/main" id="{FA41B06C-0294-4042-B811-22DC89156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116" y="56949095"/>
          <a:ext cx="331322" cy="288942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177</xdr:row>
      <xdr:rowOff>40822</xdr:rowOff>
    </xdr:from>
    <xdr:ext cx="286537" cy="286537"/>
    <xdr:pic>
      <xdr:nvPicPr>
        <xdr:cNvPr id="455" name="Afbeelding 454">
          <a:extLst>
            <a:ext uri="{FF2B5EF4-FFF2-40B4-BE49-F238E27FC236}">
              <a16:creationId xmlns:a16="http://schemas.microsoft.com/office/drawing/2014/main" id="{1FED57B0-8058-461E-BC9B-59A3ABDB2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3468" y="56921881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182</xdr:row>
      <xdr:rowOff>68035</xdr:rowOff>
    </xdr:from>
    <xdr:ext cx="259447" cy="278256"/>
    <xdr:pic>
      <xdr:nvPicPr>
        <xdr:cNvPr id="456" name="Afbeelding 455">
          <a:extLst>
            <a:ext uri="{FF2B5EF4-FFF2-40B4-BE49-F238E27FC236}">
              <a16:creationId xmlns:a16="http://schemas.microsoft.com/office/drawing/2014/main" id="{909A57A1-8ED9-4F6B-AF86-445D0BCE3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58517917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183</xdr:row>
      <xdr:rowOff>54429</xdr:rowOff>
    </xdr:from>
    <xdr:ext cx="287830" cy="285370"/>
    <xdr:pic>
      <xdr:nvPicPr>
        <xdr:cNvPr id="457" name="Afbeelding 456">
          <a:extLst>
            <a:ext uri="{FF2B5EF4-FFF2-40B4-BE49-F238E27FC236}">
              <a16:creationId xmlns:a16="http://schemas.microsoft.com/office/drawing/2014/main" id="{D6CBB443-B23D-4114-8A70-0BB2D2F00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64387400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183</xdr:row>
      <xdr:rowOff>54428</xdr:rowOff>
    </xdr:from>
    <xdr:ext cx="259447" cy="278256"/>
    <xdr:pic>
      <xdr:nvPicPr>
        <xdr:cNvPr id="458" name="Afbeelding 457">
          <a:extLst>
            <a:ext uri="{FF2B5EF4-FFF2-40B4-BE49-F238E27FC236}">
              <a16:creationId xmlns:a16="http://schemas.microsoft.com/office/drawing/2014/main" id="{CF8ADAD8-0AD0-44BF-8EAD-0BF8E5A2D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183" y="64387399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184</xdr:row>
      <xdr:rowOff>68035</xdr:rowOff>
    </xdr:from>
    <xdr:ext cx="289383" cy="276096"/>
    <xdr:pic>
      <xdr:nvPicPr>
        <xdr:cNvPr id="459" name="Afbeelding 458">
          <a:extLst>
            <a:ext uri="{FF2B5EF4-FFF2-40B4-BE49-F238E27FC236}">
              <a16:creationId xmlns:a16="http://schemas.microsoft.com/office/drawing/2014/main" id="{0EF7001F-9C3C-44B6-8051-4FBC9813B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62439976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255</xdr:row>
      <xdr:rowOff>40822</xdr:rowOff>
    </xdr:from>
    <xdr:ext cx="286537" cy="286537"/>
    <xdr:pic>
      <xdr:nvPicPr>
        <xdr:cNvPr id="460" name="Afbeelding 459">
          <a:extLst>
            <a:ext uri="{FF2B5EF4-FFF2-40B4-BE49-F238E27FC236}">
              <a16:creationId xmlns:a16="http://schemas.microsoft.com/office/drawing/2014/main" id="{72E352CD-8DDF-481E-8280-DEC255060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3468" y="8869055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255</xdr:row>
      <xdr:rowOff>40822</xdr:rowOff>
    </xdr:from>
    <xdr:ext cx="286537" cy="286537"/>
    <xdr:pic>
      <xdr:nvPicPr>
        <xdr:cNvPr id="461" name="Afbeelding 460">
          <a:extLst>
            <a:ext uri="{FF2B5EF4-FFF2-40B4-BE49-F238E27FC236}">
              <a16:creationId xmlns:a16="http://schemas.microsoft.com/office/drawing/2014/main" id="{123B9EA0-BC38-40A1-90DA-D5288548C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3468" y="8869055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257</xdr:row>
      <xdr:rowOff>68035</xdr:rowOff>
    </xdr:from>
    <xdr:ext cx="259447" cy="278256"/>
    <xdr:pic>
      <xdr:nvPicPr>
        <xdr:cNvPr id="462" name="Afbeelding 461">
          <a:extLst>
            <a:ext uri="{FF2B5EF4-FFF2-40B4-BE49-F238E27FC236}">
              <a16:creationId xmlns:a16="http://schemas.microsoft.com/office/drawing/2014/main" id="{3C9BA212-9B6E-4983-945C-D11FBE37C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89109976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258</xdr:row>
      <xdr:rowOff>68035</xdr:rowOff>
    </xdr:from>
    <xdr:ext cx="259447" cy="278256"/>
    <xdr:pic>
      <xdr:nvPicPr>
        <xdr:cNvPr id="463" name="Afbeelding 462">
          <a:extLst>
            <a:ext uri="{FF2B5EF4-FFF2-40B4-BE49-F238E27FC236}">
              <a16:creationId xmlns:a16="http://schemas.microsoft.com/office/drawing/2014/main" id="{29E695E3-1EBE-4FA2-863C-7976C908A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89109976"/>
          <a:ext cx="259447" cy="278256"/>
        </a:xfrm>
        <a:prstGeom prst="rect">
          <a:avLst/>
        </a:prstGeom>
      </xdr:spPr>
    </xdr:pic>
    <xdr:clientData/>
  </xdr:oneCellAnchor>
  <xdr:oneCellAnchor>
    <xdr:from>
      <xdr:col>4</xdr:col>
      <xdr:colOff>402772</xdr:colOff>
      <xdr:row>66</xdr:row>
      <xdr:rowOff>-1</xdr:rowOff>
    </xdr:from>
    <xdr:ext cx="381000" cy="381000"/>
    <xdr:pic>
      <xdr:nvPicPr>
        <xdr:cNvPr id="7" name="Afbeelding 6">
          <a:extLst>
            <a:ext uri="{FF2B5EF4-FFF2-40B4-BE49-F238E27FC236}">
              <a16:creationId xmlns:a16="http://schemas.microsoft.com/office/drawing/2014/main" id="{38863CC9-B062-40D9-B5AD-AE1F52BE3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5801" y="30211058"/>
          <a:ext cx="381000" cy="381000"/>
        </a:xfrm>
        <a:prstGeom prst="rect">
          <a:avLst/>
        </a:prstGeom>
      </xdr:spPr>
    </xdr:pic>
    <xdr:clientData/>
  </xdr:oneCellAnchor>
  <xdr:oneCellAnchor>
    <xdr:from>
      <xdr:col>2</xdr:col>
      <xdr:colOff>255815</xdr:colOff>
      <xdr:row>17</xdr:row>
      <xdr:rowOff>59872</xdr:rowOff>
    </xdr:from>
    <xdr:ext cx="281219" cy="278256"/>
    <xdr:pic>
      <xdr:nvPicPr>
        <xdr:cNvPr id="466" name="Afbeelding 465">
          <a:extLst>
            <a:ext uri="{FF2B5EF4-FFF2-40B4-BE49-F238E27FC236}">
              <a16:creationId xmlns:a16="http://schemas.microsoft.com/office/drawing/2014/main" id="{AA132276-2E91-4345-A013-E2813708C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62" y="7522990"/>
          <a:ext cx="281219" cy="27825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20</xdr:row>
      <xdr:rowOff>76200</xdr:rowOff>
    </xdr:from>
    <xdr:ext cx="289383" cy="276096"/>
    <xdr:pic>
      <xdr:nvPicPr>
        <xdr:cNvPr id="467" name="Afbeelding 466">
          <a:extLst>
            <a:ext uri="{FF2B5EF4-FFF2-40B4-BE49-F238E27FC236}">
              <a16:creationId xmlns:a16="http://schemas.microsoft.com/office/drawing/2014/main" id="{231FADC4-2705-4209-AEE8-73CDCECC3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789622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261256</xdr:colOff>
      <xdr:row>21</xdr:row>
      <xdr:rowOff>70757</xdr:rowOff>
    </xdr:from>
    <xdr:ext cx="281219" cy="278256"/>
    <xdr:pic>
      <xdr:nvPicPr>
        <xdr:cNvPr id="468" name="Afbeelding 467">
          <a:extLst>
            <a:ext uri="{FF2B5EF4-FFF2-40B4-BE49-F238E27FC236}">
              <a16:creationId xmlns:a16="http://schemas.microsoft.com/office/drawing/2014/main" id="{0AA93719-B1A9-4139-9470-EEFF04C3B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006" y="8281307"/>
          <a:ext cx="281219" cy="27825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22</xdr:row>
      <xdr:rowOff>76200</xdr:rowOff>
    </xdr:from>
    <xdr:ext cx="289383" cy="276096"/>
    <xdr:pic>
      <xdr:nvPicPr>
        <xdr:cNvPr id="469" name="Afbeelding 468">
          <a:extLst>
            <a:ext uri="{FF2B5EF4-FFF2-40B4-BE49-F238E27FC236}">
              <a16:creationId xmlns:a16="http://schemas.microsoft.com/office/drawing/2014/main" id="{9D327E57-63AB-43B3-9F2D-9F1968BCA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8677275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283029</xdr:colOff>
      <xdr:row>23</xdr:row>
      <xdr:rowOff>76200</xdr:rowOff>
    </xdr:from>
    <xdr:ext cx="287916" cy="281288"/>
    <xdr:pic>
      <xdr:nvPicPr>
        <xdr:cNvPr id="470" name="Afbeelding 469">
          <a:extLst>
            <a:ext uri="{FF2B5EF4-FFF2-40B4-BE49-F238E27FC236}">
              <a16:creationId xmlns:a16="http://schemas.microsoft.com/office/drawing/2014/main" id="{D808517B-E8D5-469F-BFEB-F752FA6EC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779" y="9067800"/>
          <a:ext cx="287916" cy="281288"/>
        </a:xfrm>
        <a:prstGeom prst="rect">
          <a:avLst/>
        </a:prstGeom>
      </xdr:spPr>
    </xdr:pic>
    <xdr:clientData/>
  </xdr:oneCellAnchor>
  <xdr:oneCellAnchor>
    <xdr:from>
      <xdr:col>3</xdr:col>
      <xdr:colOff>190500</xdr:colOff>
      <xdr:row>23</xdr:row>
      <xdr:rowOff>68036</xdr:rowOff>
    </xdr:from>
    <xdr:ext cx="331322" cy="288942"/>
    <xdr:pic>
      <xdr:nvPicPr>
        <xdr:cNvPr id="471" name="Afbeelding 470">
          <a:extLst>
            <a:ext uri="{FF2B5EF4-FFF2-40B4-BE49-F238E27FC236}">
              <a16:creationId xmlns:a16="http://schemas.microsoft.com/office/drawing/2014/main" id="{6F03025B-C8EF-4162-AD9F-F07AB2998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9059636"/>
          <a:ext cx="331322" cy="288942"/>
        </a:xfrm>
        <a:prstGeom prst="rect">
          <a:avLst/>
        </a:prstGeom>
      </xdr:spPr>
    </xdr:pic>
    <xdr:clientData/>
  </xdr:oneCellAnchor>
  <xdr:oneCellAnchor>
    <xdr:from>
      <xdr:col>2</xdr:col>
      <xdr:colOff>261256</xdr:colOff>
      <xdr:row>24</xdr:row>
      <xdr:rowOff>70757</xdr:rowOff>
    </xdr:from>
    <xdr:ext cx="281219" cy="278256"/>
    <xdr:pic>
      <xdr:nvPicPr>
        <xdr:cNvPr id="473" name="Afbeelding 472">
          <a:extLst>
            <a:ext uri="{FF2B5EF4-FFF2-40B4-BE49-F238E27FC236}">
              <a16:creationId xmlns:a16="http://schemas.microsoft.com/office/drawing/2014/main" id="{6CAF66DD-979D-4576-9201-344754994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006" y="9452882"/>
          <a:ext cx="281219" cy="278256"/>
        </a:xfrm>
        <a:prstGeom prst="rect">
          <a:avLst/>
        </a:prstGeom>
      </xdr:spPr>
    </xdr:pic>
    <xdr:clientData/>
  </xdr:oneCellAnchor>
  <xdr:oneCellAnchor>
    <xdr:from>
      <xdr:col>2</xdr:col>
      <xdr:colOff>261256</xdr:colOff>
      <xdr:row>25</xdr:row>
      <xdr:rowOff>70757</xdr:rowOff>
    </xdr:from>
    <xdr:ext cx="281219" cy="278256"/>
    <xdr:pic>
      <xdr:nvPicPr>
        <xdr:cNvPr id="474" name="Afbeelding 473">
          <a:extLst>
            <a:ext uri="{FF2B5EF4-FFF2-40B4-BE49-F238E27FC236}">
              <a16:creationId xmlns:a16="http://schemas.microsoft.com/office/drawing/2014/main" id="{E77984E8-4081-48F0-9404-84B8AD24C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006" y="9843407"/>
          <a:ext cx="281219" cy="27825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27</xdr:row>
      <xdr:rowOff>65314</xdr:rowOff>
    </xdr:from>
    <xdr:ext cx="287916" cy="281288"/>
    <xdr:pic>
      <xdr:nvPicPr>
        <xdr:cNvPr id="475" name="Afbeelding 474">
          <a:extLst>
            <a:ext uri="{FF2B5EF4-FFF2-40B4-BE49-F238E27FC236}">
              <a16:creationId xmlns:a16="http://schemas.microsoft.com/office/drawing/2014/main" id="{6E1E9B71-2269-46B2-8A7D-29535232D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10619014"/>
          <a:ext cx="287916" cy="281288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7</xdr:row>
      <xdr:rowOff>76200</xdr:rowOff>
    </xdr:from>
    <xdr:ext cx="289383" cy="276096"/>
    <xdr:pic>
      <xdr:nvPicPr>
        <xdr:cNvPr id="465" name="Afbeelding 464">
          <a:extLst>
            <a:ext uri="{FF2B5EF4-FFF2-40B4-BE49-F238E27FC236}">
              <a16:creationId xmlns:a16="http://schemas.microsoft.com/office/drawing/2014/main" id="{99F29081-6ED2-4DF5-89E4-57259ACEC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747" y="13030200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8</xdr:row>
      <xdr:rowOff>76200</xdr:rowOff>
    </xdr:from>
    <xdr:ext cx="289383" cy="276096"/>
    <xdr:pic>
      <xdr:nvPicPr>
        <xdr:cNvPr id="477" name="Afbeelding 476">
          <a:extLst>
            <a:ext uri="{FF2B5EF4-FFF2-40B4-BE49-F238E27FC236}">
              <a16:creationId xmlns:a16="http://schemas.microsoft.com/office/drawing/2014/main" id="{02C25C42-D810-4A26-8F4E-543588E41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747" y="2832847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9</xdr:row>
      <xdr:rowOff>68036</xdr:rowOff>
    </xdr:from>
    <xdr:ext cx="287830" cy="285370"/>
    <xdr:pic>
      <xdr:nvPicPr>
        <xdr:cNvPr id="478" name="Afbeelding 477">
          <a:extLst>
            <a:ext uri="{FF2B5EF4-FFF2-40B4-BE49-F238E27FC236}">
              <a16:creationId xmlns:a16="http://schemas.microsoft.com/office/drawing/2014/main" id="{BF277F6A-AF45-4162-B474-16D26C730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11061007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421821</xdr:colOff>
      <xdr:row>9</xdr:row>
      <xdr:rowOff>54429</xdr:rowOff>
    </xdr:from>
    <xdr:ext cx="287916" cy="281288"/>
    <xdr:pic>
      <xdr:nvPicPr>
        <xdr:cNvPr id="479" name="Afbeelding 478">
          <a:extLst>
            <a:ext uri="{FF2B5EF4-FFF2-40B4-BE49-F238E27FC236}">
              <a16:creationId xmlns:a16="http://schemas.microsoft.com/office/drawing/2014/main" id="{2C481F4A-EFFD-4AAD-8CFB-B61ED8472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968" y="11047400"/>
          <a:ext cx="287916" cy="281288"/>
        </a:xfrm>
        <a:prstGeom prst="rect">
          <a:avLst/>
        </a:prstGeom>
      </xdr:spPr>
    </xdr:pic>
    <xdr:clientData/>
  </xdr:oneCellAnchor>
  <xdr:oneCellAnchor>
    <xdr:from>
      <xdr:col>2</xdr:col>
      <xdr:colOff>255815</xdr:colOff>
      <xdr:row>10</xdr:row>
      <xdr:rowOff>59872</xdr:rowOff>
    </xdr:from>
    <xdr:ext cx="281219" cy="278256"/>
    <xdr:pic>
      <xdr:nvPicPr>
        <xdr:cNvPr id="480" name="Afbeelding 479">
          <a:extLst>
            <a:ext uri="{FF2B5EF4-FFF2-40B4-BE49-F238E27FC236}">
              <a16:creationId xmlns:a16="http://schemas.microsoft.com/office/drawing/2014/main" id="{B3F4CD44-FA34-4ED4-AE43-FC5C9BCE8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62" y="6346372"/>
          <a:ext cx="281219" cy="278256"/>
        </a:xfrm>
        <a:prstGeom prst="rect">
          <a:avLst/>
        </a:prstGeom>
      </xdr:spPr>
    </xdr:pic>
    <xdr:clientData/>
  </xdr:oneCellAnchor>
  <xdr:oneCellAnchor>
    <xdr:from>
      <xdr:col>2</xdr:col>
      <xdr:colOff>255815</xdr:colOff>
      <xdr:row>12</xdr:row>
      <xdr:rowOff>59872</xdr:rowOff>
    </xdr:from>
    <xdr:ext cx="281219" cy="278256"/>
    <xdr:pic>
      <xdr:nvPicPr>
        <xdr:cNvPr id="481" name="Afbeelding 480">
          <a:extLst>
            <a:ext uri="{FF2B5EF4-FFF2-40B4-BE49-F238E27FC236}">
              <a16:creationId xmlns:a16="http://schemas.microsoft.com/office/drawing/2014/main" id="{95936785-DDA5-477D-81E9-8CFA3E063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62" y="3993137"/>
          <a:ext cx="281219" cy="278256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13</xdr:row>
      <xdr:rowOff>76200</xdr:rowOff>
    </xdr:from>
    <xdr:ext cx="287916" cy="281288"/>
    <xdr:pic>
      <xdr:nvPicPr>
        <xdr:cNvPr id="482" name="Afbeelding 481">
          <a:extLst>
            <a:ext uri="{FF2B5EF4-FFF2-40B4-BE49-F238E27FC236}">
              <a16:creationId xmlns:a16="http://schemas.microsoft.com/office/drawing/2014/main" id="{7F661AD7-649F-455A-B43B-931B60AFC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747" y="8715935"/>
          <a:ext cx="287916" cy="281288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15</xdr:row>
      <xdr:rowOff>68036</xdr:rowOff>
    </xdr:from>
    <xdr:ext cx="287830" cy="285370"/>
    <xdr:pic>
      <xdr:nvPicPr>
        <xdr:cNvPr id="483" name="Afbeelding 482">
          <a:extLst>
            <a:ext uri="{FF2B5EF4-FFF2-40B4-BE49-F238E27FC236}">
              <a16:creationId xmlns:a16="http://schemas.microsoft.com/office/drawing/2014/main" id="{429C6D15-C6AB-45F6-A4C8-8ECBDB1CA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9492183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15</xdr:row>
      <xdr:rowOff>81643</xdr:rowOff>
    </xdr:from>
    <xdr:ext cx="259447" cy="278256"/>
    <xdr:pic>
      <xdr:nvPicPr>
        <xdr:cNvPr id="484" name="Afbeelding 483">
          <a:extLst>
            <a:ext uri="{FF2B5EF4-FFF2-40B4-BE49-F238E27FC236}">
              <a16:creationId xmlns:a16="http://schemas.microsoft.com/office/drawing/2014/main" id="{3864BEE3-9E3C-47F2-9DE2-4242BFA50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790" y="9505790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255815</xdr:colOff>
      <xdr:row>16</xdr:row>
      <xdr:rowOff>59872</xdr:rowOff>
    </xdr:from>
    <xdr:ext cx="281219" cy="278256"/>
    <xdr:pic>
      <xdr:nvPicPr>
        <xdr:cNvPr id="485" name="Afbeelding 484">
          <a:extLst>
            <a:ext uri="{FF2B5EF4-FFF2-40B4-BE49-F238E27FC236}">
              <a16:creationId xmlns:a16="http://schemas.microsoft.com/office/drawing/2014/main" id="{0F2EE6B2-7FB2-4921-ACD3-AEFA14CD9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62" y="5954166"/>
          <a:ext cx="281219" cy="278256"/>
        </a:xfrm>
        <a:prstGeom prst="rect">
          <a:avLst/>
        </a:prstGeom>
      </xdr:spPr>
    </xdr:pic>
    <xdr:clientData/>
  </xdr:oneCellAnchor>
  <xdr:oneCellAnchor>
    <xdr:from>
      <xdr:col>2</xdr:col>
      <xdr:colOff>258536</xdr:colOff>
      <xdr:row>72</xdr:row>
      <xdr:rowOff>81642</xdr:rowOff>
    </xdr:from>
    <xdr:ext cx="259447" cy="278256"/>
    <xdr:pic>
      <xdr:nvPicPr>
        <xdr:cNvPr id="11" name="Afbeelding 10">
          <a:extLst>
            <a:ext uri="{FF2B5EF4-FFF2-40B4-BE49-F238E27FC236}">
              <a16:creationId xmlns:a16="http://schemas.microsoft.com/office/drawing/2014/main" id="{62FC83E5-A755-453E-A811-1285620F4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3" y="24801818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166</xdr:row>
      <xdr:rowOff>40822</xdr:rowOff>
    </xdr:from>
    <xdr:ext cx="286537" cy="286537"/>
    <xdr:pic>
      <xdr:nvPicPr>
        <xdr:cNvPr id="19" name="Afbeelding 18">
          <a:extLst>
            <a:ext uri="{FF2B5EF4-FFF2-40B4-BE49-F238E27FC236}">
              <a16:creationId xmlns:a16="http://schemas.microsoft.com/office/drawing/2014/main" id="{968EA7D9-76DC-4456-B0ED-3FD6281D4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3468" y="5535305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167</xdr:row>
      <xdr:rowOff>68035</xdr:rowOff>
    </xdr:from>
    <xdr:ext cx="259447" cy="278256"/>
    <xdr:pic>
      <xdr:nvPicPr>
        <xdr:cNvPr id="20" name="Afbeelding 19">
          <a:extLst>
            <a:ext uri="{FF2B5EF4-FFF2-40B4-BE49-F238E27FC236}">
              <a16:creationId xmlns:a16="http://schemas.microsoft.com/office/drawing/2014/main" id="{E0704773-7D0B-4C5C-9D35-32AC12631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56164682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167</xdr:row>
      <xdr:rowOff>68035</xdr:rowOff>
    </xdr:from>
    <xdr:ext cx="289383" cy="276096"/>
    <xdr:pic>
      <xdr:nvPicPr>
        <xdr:cNvPr id="44" name="Afbeelding 43">
          <a:extLst>
            <a:ext uri="{FF2B5EF4-FFF2-40B4-BE49-F238E27FC236}">
              <a16:creationId xmlns:a16="http://schemas.microsoft.com/office/drawing/2014/main" id="{5AE302A1-4032-459E-BD39-E12AEDC00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56164682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168</xdr:row>
      <xdr:rowOff>54429</xdr:rowOff>
    </xdr:from>
    <xdr:ext cx="287830" cy="285370"/>
    <xdr:pic>
      <xdr:nvPicPr>
        <xdr:cNvPr id="46" name="Afbeelding 45">
          <a:extLst>
            <a:ext uri="{FF2B5EF4-FFF2-40B4-BE49-F238E27FC236}">
              <a16:creationId xmlns:a16="http://schemas.microsoft.com/office/drawing/2014/main" id="{52604F2A-6756-4325-A6F9-8D9C6A132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54974458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168</xdr:row>
      <xdr:rowOff>54428</xdr:rowOff>
    </xdr:from>
    <xdr:ext cx="259447" cy="278256"/>
    <xdr:pic>
      <xdr:nvPicPr>
        <xdr:cNvPr id="47" name="Afbeelding 46">
          <a:extLst>
            <a:ext uri="{FF2B5EF4-FFF2-40B4-BE49-F238E27FC236}">
              <a16:creationId xmlns:a16="http://schemas.microsoft.com/office/drawing/2014/main" id="{E5317E61-5CCB-49C6-84C9-C5BF16B9A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183" y="54974457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169</xdr:row>
      <xdr:rowOff>68036</xdr:rowOff>
    </xdr:from>
    <xdr:ext cx="287830" cy="285370"/>
    <xdr:pic>
      <xdr:nvPicPr>
        <xdr:cNvPr id="48" name="Afbeelding 47">
          <a:extLst>
            <a:ext uri="{FF2B5EF4-FFF2-40B4-BE49-F238E27FC236}">
              <a16:creationId xmlns:a16="http://schemas.microsoft.com/office/drawing/2014/main" id="{DA3104B1-648D-4926-9DFC-CF013E1E2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52634830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421821</xdr:colOff>
      <xdr:row>169</xdr:row>
      <xdr:rowOff>54429</xdr:rowOff>
    </xdr:from>
    <xdr:ext cx="287916" cy="281288"/>
    <xdr:pic>
      <xdr:nvPicPr>
        <xdr:cNvPr id="50" name="Afbeelding 49">
          <a:extLst>
            <a:ext uri="{FF2B5EF4-FFF2-40B4-BE49-F238E27FC236}">
              <a16:creationId xmlns:a16="http://schemas.microsoft.com/office/drawing/2014/main" id="{DEA73FF0-39B8-4153-83EF-F869F1229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968" y="52621223"/>
          <a:ext cx="287916" cy="281288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289</xdr:row>
      <xdr:rowOff>54429</xdr:rowOff>
    </xdr:from>
    <xdr:ext cx="287830" cy="285370"/>
    <xdr:pic>
      <xdr:nvPicPr>
        <xdr:cNvPr id="43" name="Afbeelding 42">
          <a:extLst>
            <a:ext uri="{FF2B5EF4-FFF2-40B4-BE49-F238E27FC236}">
              <a16:creationId xmlns:a16="http://schemas.microsoft.com/office/drawing/2014/main" id="{727D3152-9E38-41B8-BB8F-C0092BDCC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104392400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289</xdr:row>
      <xdr:rowOff>54428</xdr:rowOff>
    </xdr:from>
    <xdr:ext cx="259447" cy="278256"/>
    <xdr:pic>
      <xdr:nvPicPr>
        <xdr:cNvPr id="45" name="Afbeelding 44">
          <a:extLst>
            <a:ext uri="{FF2B5EF4-FFF2-40B4-BE49-F238E27FC236}">
              <a16:creationId xmlns:a16="http://schemas.microsoft.com/office/drawing/2014/main" id="{601C56B4-DFF9-4C11-B156-C489E007C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183" y="104392399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290</xdr:row>
      <xdr:rowOff>68035</xdr:rowOff>
    </xdr:from>
    <xdr:ext cx="289383" cy="276096"/>
    <xdr:pic>
      <xdr:nvPicPr>
        <xdr:cNvPr id="49" name="Afbeelding 48">
          <a:extLst>
            <a:ext uri="{FF2B5EF4-FFF2-40B4-BE49-F238E27FC236}">
              <a16:creationId xmlns:a16="http://schemas.microsoft.com/office/drawing/2014/main" id="{EE73F28B-94B3-4238-9C0D-28117FA1F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103621594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291</xdr:row>
      <xdr:rowOff>40822</xdr:rowOff>
    </xdr:from>
    <xdr:ext cx="286537" cy="286537"/>
    <xdr:pic>
      <xdr:nvPicPr>
        <xdr:cNvPr id="51" name="Afbeelding 50">
          <a:extLst>
            <a:ext uri="{FF2B5EF4-FFF2-40B4-BE49-F238E27FC236}">
              <a16:creationId xmlns:a16="http://schemas.microsoft.com/office/drawing/2014/main" id="{7944D6EA-5743-4550-BB92-38FC7BC5A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3468" y="109085263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291</xdr:row>
      <xdr:rowOff>40822</xdr:rowOff>
    </xdr:from>
    <xdr:ext cx="286537" cy="286537"/>
    <xdr:pic>
      <xdr:nvPicPr>
        <xdr:cNvPr id="52" name="Afbeelding 51">
          <a:extLst>
            <a:ext uri="{FF2B5EF4-FFF2-40B4-BE49-F238E27FC236}">
              <a16:creationId xmlns:a16="http://schemas.microsoft.com/office/drawing/2014/main" id="{B3420DE9-8D97-4C2D-B2C4-6157FC751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3468" y="109085263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292</xdr:row>
      <xdr:rowOff>68035</xdr:rowOff>
    </xdr:from>
    <xdr:ext cx="289383" cy="276096"/>
    <xdr:pic>
      <xdr:nvPicPr>
        <xdr:cNvPr id="53" name="Afbeelding 52">
          <a:extLst>
            <a:ext uri="{FF2B5EF4-FFF2-40B4-BE49-F238E27FC236}">
              <a16:creationId xmlns:a16="http://schemas.microsoft.com/office/drawing/2014/main" id="{390827F8-349F-4A8A-B761-185BB9753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107151447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295</xdr:row>
      <xdr:rowOff>68035</xdr:rowOff>
    </xdr:from>
    <xdr:ext cx="259447" cy="278256"/>
    <xdr:pic>
      <xdr:nvPicPr>
        <xdr:cNvPr id="54" name="Afbeelding 53">
          <a:extLst>
            <a:ext uri="{FF2B5EF4-FFF2-40B4-BE49-F238E27FC236}">
              <a16:creationId xmlns:a16="http://schemas.microsoft.com/office/drawing/2014/main" id="{21C9F264-58CC-452A-95C0-2BFA23CBE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108720270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296</xdr:row>
      <xdr:rowOff>68035</xdr:rowOff>
    </xdr:from>
    <xdr:ext cx="289383" cy="276096"/>
    <xdr:pic>
      <xdr:nvPicPr>
        <xdr:cNvPr id="59" name="Afbeelding 58">
          <a:extLst>
            <a:ext uri="{FF2B5EF4-FFF2-40B4-BE49-F238E27FC236}">
              <a16:creationId xmlns:a16="http://schemas.microsoft.com/office/drawing/2014/main" id="{64ECCF8F-EDD0-496E-9E2D-85183ED09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114603359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296</xdr:row>
      <xdr:rowOff>68035</xdr:rowOff>
    </xdr:from>
    <xdr:ext cx="289383" cy="276096"/>
    <xdr:pic>
      <xdr:nvPicPr>
        <xdr:cNvPr id="448" name="Afbeelding 447">
          <a:extLst>
            <a:ext uri="{FF2B5EF4-FFF2-40B4-BE49-F238E27FC236}">
              <a16:creationId xmlns:a16="http://schemas.microsoft.com/office/drawing/2014/main" id="{05FED255-31C9-40A1-8AD7-0B3B890EE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114603359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297</xdr:row>
      <xdr:rowOff>68035</xdr:rowOff>
    </xdr:from>
    <xdr:ext cx="259447" cy="278256"/>
    <xdr:pic>
      <xdr:nvPicPr>
        <xdr:cNvPr id="449" name="Afbeelding 448">
          <a:extLst>
            <a:ext uri="{FF2B5EF4-FFF2-40B4-BE49-F238E27FC236}">
              <a16:creationId xmlns:a16="http://schemas.microsoft.com/office/drawing/2014/main" id="{D3AD40C0-8BF6-4F4F-89F1-18EEED761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82" y="108720270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298</xdr:row>
      <xdr:rowOff>68035</xdr:rowOff>
    </xdr:from>
    <xdr:ext cx="289383" cy="276096"/>
    <xdr:pic>
      <xdr:nvPicPr>
        <xdr:cNvPr id="453" name="Afbeelding 452">
          <a:extLst>
            <a:ext uri="{FF2B5EF4-FFF2-40B4-BE49-F238E27FC236}">
              <a16:creationId xmlns:a16="http://schemas.microsoft.com/office/drawing/2014/main" id="{A303C7C9-6132-4C5C-B938-211A33B96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109504682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298</xdr:row>
      <xdr:rowOff>68035</xdr:rowOff>
    </xdr:from>
    <xdr:ext cx="289383" cy="276096"/>
    <xdr:pic>
      <xdr:nvPicPr>
        <xdr:cNvPr id="464" name="Afbeelding 463">
          <a:extLst>
            <a:ext uri="{FF2B5EF4-FFF2-40B4-BE49-F238E27FC236}">
              <a16:creationId xmlns:a16="http://schemas.microsoft.com/office/drawing/2014/main" id="{34403D7F-6657-43E3-9977-57D4DF516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109504682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301</xdr:row>
      <xdr:rowOff>68035</xdr:rowOff>
    </xdr:from>
    <xdr:ext cx="289383" cy="276096"/>
    <xdr:pic>
      <xdr:nvPicPr>
        <xdr:cNvPr id="486" name="Afbeelding 485">
          <a:extLst>
            <a:ext uri="{FF2B5EF4-FFF2-40B4-BE49-F238E27FC236}">
              <a16:creationId xmlns:a16="http://schemas.microsoft.com/office/drawing/2014/main" id="{1440C4B3-6DF8-4C0A-B88F-0D2AA7A45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109504682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301</xdr:row>
      <xdr:rowOff>68035</xdr:rowOff>
    </xdr:from>
    <xdr:ext cx="289383" cy="276096"/>
    <xdr:pic>
      <xdr:nvPicPr>
        <xdr:cNvPr id="487" name="Afbeelding 486">
          <a:extLst>
            <a:ext uri="{FF2B5EF4-FFF2-40B4-BE49-F238E27FC236}">
              <a16:creationId xmlns:a16="http://schemas.microsoft.com/office/drawing/2014/main" id="{A854902F-2BE1-4636-8A6E-5CCADC066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109504682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303</xdr:row>
      <xdr:rowOff>68035</xdr:rowOff>
    </xdr:from>
    <xdr:ext cx="289383" cy="276096"/>
    <xdr:pic>
      <xdr:nvPicPr>
        <xdr:cNvPr id="488" name="Afbeelding 487">
          <a:extLst>
            <a:ext uri="{FF2B5EF4-FFF2-40B4-BE49-F238E27FC236}">
              <a16:creationId xmlns:a16="http://schemas.microsoft.com/office/drawing/2014/main" id="{F954F6AF-A641-49EC-AC9C-A858A65BF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111465711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303</xdr:row>
      <xdr:rowOff>68035</xdr:rowOff>
    </xdr:from>
    <xdr:ext cx="289383" cy="276096"/>
    <xdr:pic>
      <xdr:nvPicPr>
        <xdr:cNvPr id="489" name="Afbeelding 488">
          <a:extLst>
            <a:ext uri="{FF2B5EF4-FFF2-40B4-BE49-F238E27FC236}">
              <a16:creationId xmlns:a16="http://schemas.microsoft.com/office/drawing/2014/main" id="{365AFFE2-6545-4F1C-96C4-F7D0409AC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468" y="111465711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304</xdr:row>
      <xdr:rowOff>40822</xdr:rowOff>
    </xdr:from>
    <xdr:ext cx="286537" cy="286537"/>
    <xdr:pic>
      <xdr:nvPicPr>
        <xdr:cNvPr id="490" name="Afbeelding 489">
          <a:extLst>
            <a:ext uri="{FF2B5EF4-FFF2-40B4-BE49-F238E27FC236}">
              <a16:creationId xmlns:a16="http://schemas.microsoft.com/office/drawing/2014/main" id="{0B1CB152-6DBB-4E8F-8C70-5E68D4124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3468" y="115752763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305</xdr:row>
      <xdr:rowOff>40822</xdr:rowOff>
    </xdr:from>
    <xdr:ext cx="286537" cy="286537"/>
    <xdr:pic>
      <xdr:nvPicPr>
        <xdr:cNvPr id="491" name="Afbeelding 490">
          <a:extLst>
            <a:ext uri="{FF2B5EF4-FFF2-40B4-BE49-F238E27FC236}">
              <a16:creationId xmlns:a16="http://schemas.microsoft.com/office/drawing/2014/main" id="{C8CD6873-104F-4D35-B1BA-32CA1BE76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3468" y="112615116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306</xdr:row>
      <xdr:rowOff>40822</xdr:rowOff>
    </xdr:from>
    <xdr:ext cx="286537" cy="286537"/>
    <xdr:pic>
      <xdr:nvPicPr>
        <xdr:cNvPr id="492" name="Afbeelding 491">
          <a:extLst>
            <a:ext uri="{FF2B5EF4-FFF2-40B4-BE49-F238E27FC236}">
              <a16:creationId xmlns:a16="http://schemas.microsoft.com/office/drawing/2014/main" id="{CAEA8A67-D43E-4302-97BE-6660851E5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73468" y="113007322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307</xdr:row>
      <xdr:rowOff>54429</xdr:rowOff>
    </xdr:from>
    <xdr:ext cx="287830" cy="285370"/>
    <xdr:pic>
      <xdr:nvPicPr>
        <xdr:cNvPr id="493" name="Afbeelding 492">
          <a:extLst>
            <a:ext uri="{FF2B5EF4-FFF2-40B4-BE49-F238E27FC236}">
              <a16:creationId xmlns:a16="http://schemas.microsoft.com/office/drawing/2014/main" id="{65781306-B463-43F8-9C32-BD0E52215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106745635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307</xdr:row>
      <xdr:rowOff>54428</xdr:rowOff>
    </xdr:from>
    <xdr:ext cx="259447" cy="278256"/>
    <xdr:pic>
      <xdr:nvPicPr>
        <xdr:cNvPr id="494" name="Afbeelding 493">
          <a:extLst>
            <a:ext uri="{FF2B5EF4-FFF2-40B4-BE49-F238E27FC236}">
              <a16:creationId xmlns:a16="http://schemas.microsoft.com/office/drawing/2014/main" id="{E333F3AA-775A-4A24-AC8D-E90BF5499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183" y="106745634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309</xdr:row>
      <xdr:rowOff>54429</xdr:rowOff>
    </xdr:from>
    <xdr:ext cx="289383" cy="276096"/>
    <xdr:pic>
      <xdr:nvPicPr>
        <xdr:cNvPr id="497" name="Afbeelding 496">
          <a:extLst>
            <a:ext uri="{FF2B5EF4-FFF2-40B4-BE49-F238E27FC236}">
              <a16:creationId xmlns:a16="http://schemas.microsoft.com/office/drawing/2014/main" id="{D21B853A-054F-4103-BEC4-81E6CDCCE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183" y="3693298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309</xdr:row>
      <xdr:rowOff>54429</xdr:rowOff>
    </xdr:from>
    <xdr:ext cx="287830" cy="285370"/>
    <xdr:pic>
      <xdr:nvPicPr>
        <xdr:cNvPr id="498" name="Afbeelding 497">
          <a:extLst>
            <a:ext uri="{FF2B5EF4-FFF2-40B4-BE49-F238E27FC236}">
              <a16:creationId xmlns:a16="http://schemas.microsoft.com/office/drawing/2014/main" id="{3A60202F-0AAA-4DBB-906C-4ACA3F512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36932988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129</xdr:row>
      <xdr:rowOff>54429</xdr:rowOff>
    </xdr:from>
    <xdr:ext cx="287830" cy="285370"/>
    <xdr:pic>
      <xdr:nvPicPr>
        <xdr:cNvPr id="499" name="Afbeelding 498">
          <a:extLst>
            <a:ext uri="{FF2B5EF4-FFF2-40B4-BE49-F238E27FC236}">
              <a16:creationId xmlns:a16="http://schemas.microsoft.com/office/drawing/2014/main" id="{E46B7765-4855-4CF0-80F3-D744F7921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55366664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129</xdr:row>
      <xdr:rowOff>54428</xdr:rowOff>
    </xdr:from>
    <xdr:ext cx="259447" cy="278256"/>
    <xdr:pic>
      <xdr:nvPicPr>
        <xdr:cNvPr id="500" name="Afbeelding 499">
          <a:extLst>
            <a:ext uri="{FF2B5EF4-FFF2-40B4-BE49-F238E27FC236}">
              <a16:creationId xmlns:a16="http://schemas.microsoft.com/office/drawing/2014/main" id="{7C220D48-BE76-44F7-B432-47689CC40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183" y="55366663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130</xdr:row>
      <xdr:rowOff>54429</xdr:rowOff>
    </xdr:from>
    <xdr:ext cx="287830" cy="285370"/>
    <xdr:pic>
      <xdr:nvPicPr>
        <xdr:cNvPr id="503" name="Afbeelding 502">
          <a:extLst>
            <a:ext uri="{FF2B5EF4-FFF2-40B4-BE49-F238E27FC236}">
              <a16:creationId xmlns:a16="http://schemas.microsoft.com/office/drawing/2014/main" id="{17CE0D1E-65A2-4848-95A5-69888EFD3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46345929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130</xdr:row>
      <xdr:rowOff>54428</xdr:rowOff>
    </xdr:from>
    <xdr:ext cx="259447" cy="278256"/>
    <xdr:pic>
      <xdr:nvPicPr>
        <xdr:cNvPr id="504" name="Afbeelding 503">
          <a:extLst>
            <a:ext uri="{FF2B5EF4-FFF2-40B4-BE49-F238E27FC236}">
              <a16:creationId xmlns:a16="http://schemas.microsoft.com/office/drawing/2014/main" id="{21F91FF9-ED18-457D-8346-69D88545D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183" y="46345928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217715</xdr:colOff>
      <xdr:row>63</xdr:row>
      <xdr:rowOff>54428</xdr:rowOff>
    </xdr:from>
    <xdr:ext cx="259447" cy="278256"/>
    <xdr:pic>
      <xdr:nvPicPr>
        <xdr:cNvPr id="508" name="Afbeelding 507">
          <a:extLst>
            <a:ext uri="{FF2B5EF4-FFF2-40B4-BE49-F238E27FC236}">
              <a16:creationId xmlns:a16="http://schemas.microsoft.com/office/drawing/2014/main" id="{2572FE4B-ACEE-4EAF-8D5F-F0F77212A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862" y="19283722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217715</xdr:colOff>
      <xdr:row>64</xdr:row>
      <xdr:rowOff>54428</xdr:rowOff>
    </xdr:from>
    <xdr:ext cx="259447" cy="278256"/>
    <xdr:pic>
      <xdr:nvPicPr>
        <xdr:cNvPr id="510" name="Afbeelding 509">
          <a:extLst>
            <a:ext uri="{FF2B5EF4-FFF2-40B4-BE49-F238E27FC236}">
              <a16:creationId xmlns:a16="http://schemas.microsoft.com/office/drawing/2014/main" id="{159A20E1-ACF4-457D-9243-B653C8720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862" y="21244752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217714</xdr:colOff>
      <xdr:row>65</xdr:row>
      <xdr:rowOff>40822</xdr:rowOff>
    </xdr:from>
    <xdr:ext cx="286537" cy="286537"/>
    <xdr:pic>
      <xdr:nvPicPr>
        <xdr:cNvPr id="511" name="Afbeelding 510">
          <a:extLst>
            <a:ext uri="{FF2B5EF4-FFF2-40B4-BE49-F238E27FC236}">
              <a16:creationId xmlns:a16="http://schemas.microsoft.com/office/drawing/2014/main" id="{5EF07662-023C-404F-941D-090321DE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59861" y="20838940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217715</xdr:colOff>
      <xdr:row>68</xdr:row>
      <xdr:rowOff>68036</xdr:rowOff>
    </xdr:from>
    <xdr:ext cx="289383" cy="276096"/>
    <xdr:pic>
      <xdr:nvPicPr>
        <xdr:cNvPr id="66" name="Afbeelding 65">
          <a:extLst>
            <a:ext uri="{FF2B5EF4-FFF2-40B4-BE49-F238E27FC236}">
              <a16:creationId xmlns:a16="http://schemas.microsoft.com/office/drawing/2014/main" id="{3A722DE4-2651-44D9-B3B9-FB191A203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862" y="18905124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217715</xdr:colOff>
      <xdr:row>35</xdr:row>
      <xdr:rowOff>54428</xdr:rowOff>
    </xdr:from>
    <xdr:ext cx="259447" cy="278256"/>
    <xdr:pic>
      <xdr:nvPicPr>
        <xdr:cNvPr id="5" name="Afbeelding 4">
          <a:extLst>
            <a:ext uri="{FF2B5EF4-FFF2-40B4-BE49-F238E27FC236}">
              <a16:creationId xmlns:a16="http://schemas.microsoft.com/office/drawing/2014/main" id="{371862C5-034D-4BE0-8DDF-FB2A07F51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5" y="15049499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217715</xdr:colOff>
      <xdr:row>36</xdr:row>
      <xdr:rowOff>95251</xdr:rowOff>
    </xdr:from>
    <xdr:ext cx="289383" cy="276096"/>
    <xdr:pic>
      <xdr:nvPicPr>
        <xdr:cNvPr id="55" name="Afbeelding 54">
          <a:extLst>
            <a:ext uri="{FF2B5EF4-FFF2-40B4-BE49-F238E27FC236}">
              <a16:creationId xmlns:a16="http://schemas.microsoft.com/office/drawing/2014/main" id="{E7038C1F-315B-46C7-9856-A46918628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5" y="13117287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231322</xdr:colOff>
      <xdr:row>37</xdr:row>
      <xdr:rowOff>81643</xdr:rowOff>
    </xdr:from>
    <xdr:ext cx="287916" cy="281288"/>
    <xdr:pic>
      <xdr:nvPicPr>
        <xdr:cNvPr id="56" name="Afbeelding 55">
          <a:extLst>
            <a:ext uri="{FF2B5EF4-FFF2-40B4-BE49-F238E27FC236}">
              <a16:creationId xmlns:a16="http://schemas.microsoft.com/office/drawing/2014/main" id="{4876E969-ABE5-49B6-AEC2-2F64D62A8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2" y="12314464"/>
          <a:ext cx="287916" cy="281288"/>
        </a:xfrm>
        <a:prstGeom prst="rect">
          <a:avLst/>
        </a:prstGeom>
      </xdr:spPr>
    </xdr:pic>
    <xdr:clientData/>
  </xdr:oneCellAnchor>
  <xdr:oneCellAnchor>
    <xdr:from>
      <xdr:col>2</xdr:col>
      <xdr:colOff>231322</xdr:colOff>
      <xdr:row>38</xdr:row>
      <xdr:rowOff>81643</xdr:rowOff>
    </xdr:from>
    <xdr:ext cx="287916" cy="281288"/>
    <xdr:pic>
      <xdr:nvPicPr>
        <xdr:cNvPr id="502" name="Afbeelding 501">
          <a:extLst>
            <a:ext uri="{FF2B5EF4-FFF2-40B4-BE49-F238E27FC236}">
              <a16:creationId xmlns:a16="http://schemas.microsoft.com/office/drawing/2014/main" id="{7D2F8A21-4907-49F6-846B-A6F888146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2" y="14682107"/>
          <a:ext cx="287916" cy="281288"/>
        </a:xfrm>
        <a:prstGeom prst="rect">
          <a:avLst/>
        </a:prstGeom>
      </xdr:spPr>
    </xdr:pic>
    <xdr:clientData/>
  </xdr:oneCellAnchor>
  <xdr:oneCellAnchor>
    <xdr:from>
      <xdr:col>2</xdr:col>
      <xdr:colOff>217715</xdr:colOff>
      <xdr:row>39</xdr:row>
      <xdr:rowOff>54428</xdr:rowOff>
    </xdr:from>
    <xdr:ext cx="259447" cy="278256"/>
    <xdr:pic>
      <xdr:nvPicPr>
        <xdr:cNvPr id="67" name="Afbeelding 66">
          <a:extLst>
            <a:ext uri="{FF2B5EF4-FFF2-40B4-BE49-F238E27FC236}">
              <a16:creationId xmlns:a16="http://schemas.microsoft.com/office/drawing/2014/main" id="{FA61B00A-84FB-4204-A9AA-8C62A17CE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5" y="13865678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217715</xdr:colOff>
      <xdr:row>41</xdr:row>
      <xdr:rowOff>54428</xdr:rowOff>
    </xdr:from>
    <xdr:ext cx="259447" cy="278256"/>
    <xdr:pic>
      <xdr:nvPicPr>
        <xdr:cNvPr id="68" name="Afbeelding 67">
          <a:extLst>
            <a:ext uri="{FF2B5EF4-FFF2-40B4-BE49-F238E27FC236}">
              <a16:creationId xmlns:a16="http://schemas.microsoft.com/office/drawing/2014/main" id="{F516F003-2EAE-432C-855F-7477E28E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5" y="15444107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217715</xdr:colOff>
      <xdr:row>42</xdr:row>
      <xdr:rowOff>95251</xdr:rowOff>
    </xdr:from>
    <xdr:ext cx="289383" cy="276096"/>
    <xdr:pic>
      <xdr:nvPicPr>
        <xdr:cNvPr id="69" name="Afbeelding 68">
          <a:extLst>
            <a:ext uri="{FF2B5EF4-FFF2-40B4-BE49-F238E27FC236}">
              <a16:creationId xmlns:a16="http://schemas.microsoft.com/office/drawing/2014/main" id="{7C11BEB5-96C2-468F-8240-58DDDCF99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5" y="14301108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217714</xdr:colOff>
      <xdr:row>69</xdr:row>
      <xdr:rowOff>40821</xdr:rowOff>
    </xdr:from>
    <xdr:ext cx="286537" cy="286537"/>
    <xdr:pic>
      <xdr:nvPicPr>
        <xdr:cNvPr id="70" name="Afbeelding 69">
          <a:extLst>
            <a:ext uri="{FF2B5EF4-FFF2-40B4-BE49-F238E27FC236}">
              <a16:creationId xmlns:a16="http://schemas.microsoft.com/office/drawing/2014/main" id="{AFE50B2E-3E4E-41CF-A0E4-AD8192BAA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65464" y="26874107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131</xdr:row>
      <xdr:rowOff>68036</xdr:rowOff>
    </xdr:from>
    <xdr:ext cx="287830" cy="285370"/>
    <xdr:pic>
      <xdr:nvPicPr>
        <xdr:cNvPr id="31" name="Afbeelding 30">
          <a:extLst>
            <a:ext uri="{FF2B5EF4-FFF2-40B4-BE49-F238E27FC236}">
              <a16:creationId xmlns:a16="http://schemas.microsoft.com/office/drawing/2014/main" id="{E2B2541C-E123-4446-8776-5AF115BD9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57680679"/>
          <a:ext cx="287830" cy="285370"/>
        </a:xfrm>
        <a:prstGeom prst="rect">
          <a:avLst/>
        </a:prstGeom>
      </xdr:spPr>
    </xdr:pic>
    <xdr:clientData/>
  </xdr:oneCellAnchor>
  <xdr:oneCellAnchor>
    <xdr:from>
      <xdr:col>2</xdr:col>
      <xdr:colOff>421821</xdr:colOff>
      <xdr:row>131</xdr:row>
      <xdr:rowOff>54429</xdr:rowOff>
    </xdr:from>
    <xdr:ext cx="287916" cy="281288"/>
    <xdr:pic>
      <xdr:nvPicPr>
        <xdr:cNvPr id="33" name="Afbeelding 32">
          <a:extLst>
            <a:ext uri="{FF2B5EF4-FFF2-40B4-BE49-F238E27FC236}">
              <a16:creationId xmlns:a16="http://schemas.microsoft.com/office/drawing/2014/main" id="{ADD13AA9-1D73-4221-9CBA-6A53315AC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571" y="57667072"/>
          <a:ext cx="287916" cy="281288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132</xdr:row>
      <xdr:rowOff>68035</xdr:rowOff>
    </xdr:from>
    <xdr:ext cx="259447" cy="278256"/>
    <xdr:pic>
      <xdr:nvPicPr>
        <xdr:cNvPr id="71" name="Afbeelding 70">
          <a:extLst>
            <a:ext uri="{FF2B5EF4-FFF2-40B4-BE49-F238E27FC236}">
              <a16:creationId xmlns:a16="http://schemas.microsoft.com/office/drawing/2014/main" id="{06A155AC-D818-4000-A68E-824026122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53734606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133</xdr:row>
      <xdr:rowOff>68035</xdr:rowOff>
    </xdr:from>
    <xdr:ext cx="259447" cy="278256"/>
    <xdr:pic>
      <xdr:nvPicPr>
        <xdr:cNvPr id="72" name="Afbeelding 71">
          <a:extLst>
            <a:ext uri="{FF2B5EF4-FFF2-40B4-BE49-F238E27FC236}">
              <a16:creationId xmlns:a16="http://schemas.microsoft.com/office/drawing/2014/main" id="{FB73F404-B9B9-405A-A8E2-1F84861A8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50972356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134</xdr:row>
      <xdr:rowOff>68035</xdr:rowOff>
    </xdr:from>
    <xdr:ext cx="259447" cy="278256"/>
    <xdr:pic>
      <xdr:nvPicPr>
        <xdr:cNvPr id="73" name="Afbeelding 72">
          <a:extLst>
            <a:ext uri="{FF2B5EF4-FFF2-40B4-BE49-F238E27FC236}">
              <a16:creationId xmlns:a16="http://schemas.microsoft.com/office/drawing/2014/main" id="{0A697930-DBC7-4E2A-82B9-6873C8A2A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51366964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258535</xdr:colOff>
      <xdr:row>135</xdr:row>
      <xdr:rowOff>68035</xdr:rowOff>
    </xdr:from>
    <xdr:ext cx="259447" cy="278256"/>
    <xdr:pic>
      <xdr:nvPicPr>
        <xdr:cNvPr id="74" name="Afbeelding 73">
          <a:extLst>
            <a:ext uri="{FF2B5EF4-FFF2-40B4-BE49-F238E27FC236}">
              <a16:creationId xmlns:a16="http://schemas.microsoft.com/office/drawing/2014/main" id="{9530CE02-813C-4824-9865-9B7394ADF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85" y="51761571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244931</xdr:colOff>
      <xdr:row>136</xdr:row>
      <xdr:rowOff>54428</xdr:rowOff>
    </xdr:from>
    <xdr:ext cx="286537" cy="286537"/>
    <xdr:pic>
      <xdr:nvPicPr>
        <xdr:cNvPr id="75" name="Afbeelding 134">
          <a:extLst>
            <a:ext uri="{FF2B5EF4-FFF2-40B4-BE49-F238E27FC236}">
              <a16:creationId xmlns:a16="http://schemas.microsoft.com/office/drawing/2014/main" id="{EE779ED7-73CE-4F19-A2AB-2A34D0EC6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92681" y="53720999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244931</xdr:colOff>
      <xdr:row>137</xdr:row>
      <xdr:rowOff>54428</xdr:rowOff>
    </xdr:from>
    <xdr:ext cx="286537" cy="286537"/>
    <xdr:pic>
      <xdr:nvPicPr>
        <xdr:cNvPr id="76" name="Afbeelding 134">
          <a:extLst>
            <a:ext uri="{FF2B5EF4-FFF2-40B4-BE49-F238E27FC236}">
              <a16:creationId xmlns:a16="http://schemas.microsoft.com/office/drawing/2014/main" id="{9759D753-4D2B-4BD4-9768-A6CD62D34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92681" y="52537178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244931</xdr:colOff>
      <xdr:row>138</xdr:row>
      <xdr:rowOff>54428</xdr:rowOff>
    </xdr:from>
    <xdr:ext cx="286537" cy="286537"/>
    <xdr:pic>
      <xdr:nvPicPr>
        <xdr:cNvPr id="77" name="Afbeelding 134">
          <a:extLst>
            <a:ext uri="{FF2B5EF4-FFF2-40B4-BE49-F238E27FC236}">
              <a16:creationId xmlns:a16="http://schemas.microsoft.com/office/drawing/2014/main" id="{C60C8B89-2618-4458-B966-0647D0925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92681" y="52931785"/>
          <a:ext cx="286537" cy="286537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139</xdr:row>
      <xdr:rowOff>54428</xdr:rowOff>
    </xdr:from>
    <xdr:ext cx="289383" cy="276096"/>
    <xdr:pic>
      <xdr:nvPicPr>
        <xdr:cNvPr id="78" name="Afbeelding 77">
          <a:extLst>
            <a:ext uri="{FF2B5EF4-FFF2-40B4-BE49-F238E27FC236}">
              <a16:creationId xmlns:a16="http://schemas.microsoft.com/office/drawing/2014/main" id="{BC307D10-D4B9-4D24-A8B6-30182FB3D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56483249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231321</xdr:colOff>
      <xdr:row>141</xdr:row>
      <xdr:rowOff>54428</xdr:rowOff>
    </xdr:from>
    <xdr:ext cx="289383" cy="276096"/>
    <xdr:pic>
      <xdr:nvPicPr>
        <xdr:cNvPr id="81" name="Afbeelding 80">
          <a:extLst>
            <a:ext uri="{FF2B5EF4-FFF2-40B4-BE49-F238E27FC236}">
              <a16:creationId xmlns:a16="http://schemas.microsoft.com/office/drawing/2014/main" id="{ECC1C9A9-8A00-4B7B-8870-F59DBB793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071" y="54904821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217715</xdr:colOff>
      <xdr:row>46</xdr:row>
      <xdr:rowOff>54428</xdr:rowOff>
    </xdr:from>
    <xdr:ext cx="259447" cy="278256"/>
    <xdr:pic>
      <xdr:nvPicPr>
        <xdr:cNvPr id="501" name="Afbeelding 500">
          <a:extLst>
            <a:ext uri="{FF2B5EF4-FFF2-40B4-BE49-F238E27FC236}">
              <a16:creationId xmlns:a16="http://schemas.microsoft.com/office/drawing/2014/main" id="{DD6E2F53-FB59-46BE-8CA6-5EBD7397C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862" y="16146075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217715</xdr:colOff>
      <xdr:row>47</xdr:row>
      <xdr:rowOff>54428</xdr:rowOff>
    </xdr:from>
    <xdr:ext cx="259447" cy="278256"/>
    <xdr:pic>
      <xdr:nvPicPr>
        <xdr:cNvPr id="505" name="Afbeelding 504">
          <a:extLst>
            <a:ext uri="{FF2B5EF4-FFF2-40B4-BE49-F238E27FC236}">
              <a16:creationId xmlns:a16="http://schemas.microsoft.com/office/drawing/2014/main" id="{BC472B59-5735-45A2-8C7D-D9F6A1E99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862" y="18107104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204107</xdr:colOff>
      <xdr:row>48</xdr:row>
      <xdr:rowOff>81643</xdr:rowOff>
    </xdr:from>
    <xdr:ext cx="289383" cy="276096"/>
    <xdr:pic>
      <xdr:nvPicPr>
        <xdr:cNvPr id="506" name="Afbeelding 505">
          <a:extLst>
            <a:ext uri="{FF2B5EF4-FFF2-40B4-BE49-F238E27FC236}">
              <a16:creationId xmlns:a16="http://schemas.microsoft.com/office/drawing/2014/main" id="{52F62D45-D0DC-4D9B-B513-B1266781A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54" y="17742114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217714</xdr:colOff>
      <xdr:row>49</xdr:row>
      <xdr:rowOff>68036</xdr:rowOff>
    </xdr:from>
    <xdr:ext cx="259447" cy="278256"/>
    <xdr:pic>
      <xdr:nvPicPr>
        <xdr:cNvPr id="507" name="Afbeelding 506">
          <a:extLst>
            <a:ext uri="{FF2B5EF4-FFF2-40B4-BE49-F238E27FC236}">
              <a16:creationId xmlns:a16="http://schemas.microsoft.com/office/drawing/2014/main" id="{A3DE4D58-305C-4BE0-8687-5D6BA1D80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861" y="19689536"/>
          <a:ext cx="259447" cy="278256"/>
        </a:xfrm>
        <a:prstGeom prst="rect">
          <a:avLst/>
        </a:prstGeom>
      </xdr:spPr>
    </xdr:pic>
    <xdr:clientData/>
  </xdr:oneCellAnchor>
  <xdr:oneCellAnchor>
    <xdr:from>
      <xdr:col>2</xdr:col>
      <xdr:colOff>449036</xdr:colOff>
      <xdr:row>308</xdr:row>
      <xdr:rowOff>54429</xdr:rowOff>
    </xdr:from>
    <xdr:ext cx="289383" cy="276096"/>
    <xdr:pic>
      <xdr:nvPicPr>
        <xdr:cNvPr id="509" name="Afbeelding 508">
          <a:extLst>
            <a:ext uri="{FF2B5EF4-FFF2-40B4-BE49-F238E27FC236}">
              <a16:creationId xmlns:a16="http://schemas.microsoft.com/office/drawing/2014/main" id="{FB28CA34-EB78-49FE-9400-791B81795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183" y="121257253"/>
          <a:ext cx="289383" cy="276096"/>
        </a:xfrm>
        <a:prstGeom prst="rect">
          <a:avLst/>
        </a:prstGeom>
      </xdr:spPr>
    </xdr:pic>
    <xdr:clientData/>
  </xdr:oneCellAnchor>
  <xdr:oneCellAnchor>
    <xdr:from>
      <xdr:col>2</xdr:col>
      <xdr:colOff>68036</xdr:colOff>
      <xdr:row>308</xdr:row>
      <xdr:rowOff>54429</xdr:rowOff>
    </xdr:from>
    <xdr:ext cx="287830" cy="285370"/>
    <xdr:pic>
      <xdr:nvPicPr>
        <xdr:cNvPr id="79" name="Afbeelding 78">
          <a:extLst>
            <a:ext uri="{FF2B5EF4-FFF2-40B4-BE49-F238E27FC236}">
              <a16:creationId xmlns:a16="http://schemas.microsoft.com/office/drawing/2014/main" id="{0AA442BA-E8CA-4734-9CD4-8BDD6981B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183" y="121257253"/>
          <a:ext cx="287830" cy="2853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396"/>
  <sheetViews>
    <sheetView tabSelected="1" showWhiteSpace="0" topLeftCell="A287" zoomScale="85" zoomScaleNormal="85" zoomScalePageLayoutView="70" workbookViewId="0">
      <selection activeCell="C309" sqref="C309"/>
    </sheetView>
  </sheetViews>
  <sheetFormatPr defaultColWidth="9" defaultRowHeight="31.7" customHeight="1" x14ac:dyDescent="0.2"/>
  <cols>
    <col min="1" max="1" width="7.28515625" style="2" customWidth="1"/>
    <col min="2" max="2" width="8.42578125" style="2" customWidth="1"/>
    <col min="3" max="3" width="12.7109375" style="2" customWidth="1"/>
    <col min="4" max="4" width="12.42578125" style="2" customWidth="1"/>
    <col min="5" max="5" width="62.140625" style="5" bestFit="1" customWidth="1"/>
    <col min="6" max="6" width="0" style="9" hidden="1" customWidth="1"/>
    <col min="7" max="7" width="1.140625" style="2" hidden="1" customWidth="1"/>
    <col min="8" max="9" width="8.7109375" style="2" customWidth="1"/>
    <col min="10" max="10" width="9" style="8"/>
    <col min="11" max="11" width="12.140625" style="2" customWidth="1"/>
    <col min="12" max="12" width="21" style="2" bestFit="1" customWidth="1"/>
    <col min="13" max="13" width="19.5703125" style="2" bestFit="1" customWidth="1"/>
    <col min="14" max="18" width="9" style="2"/>
    <col min="19" max="19" width="7.28515625" style="2" customWidth="1"/>
    <col min="20" max="16384" width="9" style="2"/>
  </cols>
  <sheetData>
    <row r="2" spans="1:19" ht="31.35" customHeight="1" thickBot="1" x14ac:dyDescent="0.25">
      <c r="A2" s="41" t="s">
        <v>10</v>
      </c>
      <c r="B2" s="41"/>
      <c r="C2" s="41"/>
      <c r="D2" s="41"/>
      <c r="E2" s="41"/>
      <c r="F2" s="41"/>
      <c r="G2" s="41"/>
      <c r="H2" s="41"/>
      <c r="I2" s="41"/>
      <c r="K2" s="21"/>
    </row>
    <row r="3" spans="1:19" ht="31.35" customHeight="1" x14ac:dyDescent="0.2"/>
    <row r="4" spans="1:19" ht="31.35" customHeight="1" x14ac:dyDescent="0.2">
      <c r="A4" s="1" t="s">
        <v>0</v>
      </c>
      <c r="B4" s="1" t="s">
        <v>1</v>
      </c>
      <c r="E4" s="3" t="s">
        <v>7</v>
      </c>
      <c r="F4" s="4">
        <v>35</v>
      </c>
      <c r="G4" s="2">
        <v>40</v>
      </c>
      <c r="H4" s="13">
        <v>40</v>
      </c>
      <c r="I4" s="13">
        <v>45</v>
      </c>
      <c r="K4" s="10" t="s">
        <v>4</v>
      </c>
      <c r="L4" s="14" t="s">
        <v>13</v>
      </c>
      <c r="M4" s="15"/>
      <c r="N4" s="12"/>
      <c r="S4" s="1"/>
    </row>
    <row r="5" spans="1:19" ht="31.35" customHeight="1" x14ac:dyDescent="0.2">
      <c r="A5" s="17"/>
      <c r="B5" s="17"/>
      <c r="C5" s="20"/>
      <c r="D5" s="20"/>
      <c r="E5" s="36" t="s">
        <v>3</v>
      </c>
      <c r="F5" s="18"/>
      <c r="G5" s="19"/>
      <c r="H5" s="22"/>
      <c r="I5" s="22"/>
      <c r="K5" s="11">
        <v>5.2</v>
      </c>
      <c r="L5" s="29">
        <v>45145</v>
      </c>
      <c r="M5" s="16"/>
      <c r="S5" s="1"/>
    </row>
    <row r="6" spans="1:19" ht="31.35" customHeight="1" x14ac:dyDescent="0.2">
      <c r="A6" s="25"/>
      <c r="B6" s="25"/>
      <c r="C6" s="26" t="s">
        <v>24</v>
      </c>
      <c r="D6" s="26" t="s">
        <v>25</v>
      </c>
      <c r="E6" s="26" t="s">
        <v>131</v>
      </c>
      <c r="F6" s="27"/>
      <c r="G6" s="23"/>
      <c r="H6" s="28"/>
      <c r="I6" s="28"/>
      <c r="K6" s="10" t="s">
        <v>5</v>
      </c>
      <c r="S6" s="1"/>
    </row>
    <row r="7" spans="1:19" ht="31.35" customHeight="1" x14ac:dyDescent="0.2">
      <c r="A7" s="2">
        <v>0</v>
      </c>
      <c r="B7" s="8">
        <f>-(A7-$K$5)</f>
        <v>5.2</v>
      </c>
      <c r="E7" s="5" t="s">
        <v>26</v>
      </c>
      <c r="F7" s="6" t="e">
        <f>IF($A7&lt;&gt;"",((($A7/F$4)*3600)+3600*HOUR(#REF!)+60*MINUTE(#REF!)+SECOND(#REF!))/86400,"")</f>
        <v>#REF!</v>
      </c>
      <c r="G7" s="6" t="e">
        <f>IF($A7&lt;&gt;"",((($A7/G$4)*3600)+3600*HOUR(#REF!)+60*MINUTE(#REF!)+SECOND(#REF!))/86400,"")</f>
        <v>#REF!</v>
      </c>
      <c r="H7" s="7">
        <v>0.55208333333333337</v>
      </c>
      <c r="I7" s="7">
        <f>IF($A7&lt;&gt;"",((($A7/30)*3600)+3600*HOUR($L$9)+60*MINUTE($L$9)+SECOND($L$9))/86400,"")</f>
        <v>0.55208333333333337</v>
      </c>
      <c r="K7" s="10">
        <v>203.6</v>
      </c>
    </row>
    <row r="8" spans="1:19" ht="31.35" customHeight="1" x14ac:dyDescent="0.2">
      <c r="A8" s="8">
        <v>0</v>
      </c>
      <c r="B8" s="8">
        <f t="shared" ref="B8:B18" si="0">-(A8-$K$5)</f>
        <v>5.2</v>
      </c>
      <c r="E8" s="5" t="s">
        <v>209</v>
      </c>
      <c r="F8" s="6" t="e">
        <f>IF($A8&lt;&gt;"",((($A8/F$4)*3600)+3600*HOUR(#REF!)+60*MINUTE(#REF!)+SECOND(#REF!))/86400,"")</f>
        <v>#REF!</v>
      </c>
      <c r="G8" s="6" t="e">
        <f>IF($A8&lt;&gt;"",((($A8/G$4)*3600)+3600*HOUR(#REF!)+60*MINUTE(#REF!)+SECOND(#REF!))/86400,"")</f>
        <v>#REF!</v>
      </c>
      <c r="H8" s="7">
        <f t="shared" ref="H8:I18" si="1">IF($A8&lt;&gt;"",((($A8/30)*3600)+3600*HOUR($L$9)+60*MINUTE($L$9)+SECOND($L$9))/86400,"")</f>
        <v>0.55208333333333337</v>
      </c>
      <c r="I8" s="7">
        <f t="shared" si="1"/>
        <v>0.55208333333333337</v>
      </c>
      <c r="K8" s="1" t="s">
        <v>2</v>
      </c>
      <c r="L8" s="1" t="s">
        <v>20</v>
      </c>
      <c r="M8" s="1" t="s">
        <v>11</v>
      </c>
      <c r="O8" s="2" t="s">
        <v>21</v>
      </c>
      <c r="S8" s="8"/>
    </row>
    <row r="9" spans="1:19" ht="31.35" customHeight="1" x14ac:dyDescent="0.2">
      <c r="A9" s="8">
        <f>A8+0.1</f>
        <v>0.1</v>
      </c>
      <c r="B9" s="8">
        <f t="shared" si="0"/>
        <v>5.1000000000000005</v>
      </c>
      <c r="E9" s="5" t="s">
        <v>219</v>
      </c>
      <c r="F9" s="6" t="e">
        <f>IF($A9&lt;&gt;"",((($A9/F$4)*3600)+3600*HOUR(#REF!)+60*MINUTE(#REF!)+SECOND(#REF!))/86400,"")</f>
        <v>#REF!</v>
      </c>
      <c r="G9" s="6" t="e">
        <f>IF($A9&lt;&gt;"",((($A9/G$4)*3600)+3600*HOUR(#REF!)+60*MINUTE(#REF!)+SECOND(#REF!))/86400,"")</f>
        <v>#REF!</v>
      </c>
      <c r="H9" s="7">
        <f t="shared" si="1"/>
        <v>0.55222222222222217</v>
      </c>
      <c r="I9" s="7">
        <f t="shared" si="1"/>
        <v>0.55222222222222217</v>
      </c>
      <c r="K9" s="10">
        <f>K7+K5</f>
        <v>208.79999999999998</v>
      </c>
      <c r="L9" s="7">
        <v>0.55208333333333337</v>
      </c>
      <c r="M9" s="7">
        <f>H7</f>
        <v>0.55208333333333337</v>
      </c>
      <c r="O9" s="7">
        <v>0.55902777777777779</v>
      </c>
      <c r="S9" s="8"/>
    </row>
    <row r="10" spans="1:19" ht="31.35" customHeight="1" x14ac:dyDescent="0.2">
      <c r="A10" s="8">
        <f>A9+0.3</f>
        <v>0.4</v>
      </c>
      <c r="B10" s="8">
        <f t="shared" si="0"/>
        <v>4.8</v>
      </c>
      <c r="E10" s="5" t="s">
        <v>220</v>
      </c>
      <c r="F10" s="6" t="e">
        <f>IF($A10&lt;&gt;"",((($A10/F$4)*3600)+3600*HOUR(#REF!)+60*MINUTE(#REF!)+SECOND(#REF!))/86400,"")</f>
        <v>#REF!</v>
      </c>
      <c r="G10" s="6" t="e">
        <f>IF($A10&lt;&gt;"",((($A10/G$4)*3600)+3600*HOUR(#REF!)+60*MINUTE(#REF!)+SECOND(#REF!))/86400,"")</f>
        <v>#REF!</v>
      </c>
      <c r="H10" s="7">
        <f t="shared" si="1"/>
        <v>0.5526388888888889</v>
      </c>
      <c r="I10" s="7">
        <f t="shared" si="1"/>
        <v>0.5526388888888889</v>
      </c>
      <c r="M10" s="1" t="s">
        <v>12</v>
      </c>
      <c r="O10" s="2" t="s">
        <v>22</v>
      </c>
      <c r="S10" s="8"/>
    </row>
    <row r="11" spans="1:19" ht="31.35" customHeight="1" x14ac:dyDescent="0.2">
      <c r="A11" s="8">
        <f>A10+0.8</f>
        <v>1.2000000000000002</v>
      </c>
      <c r="B11" s="8">
        <f t="shared" si="0"/>
        <v>4</v>
      </c>
      <c r="E11" s="5" t="s">
        <v>221</v>
      </c>
      <c r="F11" s="6"/>
      <c r="G11" s="6"/>
      <c r="H11" s="7">
        <f t="shared" si="1"/>
        <v>0.55374999999999996</v>
      </c>
      <c r="I11" s="7">
        <f t="shared" si="1"/>
        <v>0.55374999999999996</v>
      </c>
      <c r="M11" s="7">
        <v>0.55208333333333337</v>
      </c>
      <c r="O11" s="7">
        <v>0.55902777777777779</v>
      </c>
      <c r="S11" s="8"/>
    </row>
    <row r="12" spans="1:19" ht="31.35" customHeight="1" x14ac:dyDescent="0.2">
      <c r="A12" s="37" t="s">
        <v>224</v>
      </c>
      <c r="B12" s="37"/>
      <c r="C12" s="37"/>
      <c r="D12" s="37"/>
      <c r="E12" s="37"/>
      <c r="F12" s="37"/>
      <c r="G12" s="37"/>
      <c r="H12" s="37"/>
      <c r="I12" s="37"/>
      <c r="L12" s="34"/>
      <c r="M12" s="10"/>
      <c r="S12" s="8"/>
    </row>
    <row r="13" spans="1:19" ht="31.35" customHeight="1" x14ac:dyDescent="0.2">
      <c r="A13" s="8">
        <f>A11+0.7</f>
        <v>1.9000000000000001</v>
      </c>
      <c r="B13" s="8">
        <f t="shared" si="0"/>
        <v>3.3</v>
      </c>
      <c r="E13" s="5" t="s">
        <v>222</v>
      </c>
      <c r="F13" s="6"/>
      <c r="G13" s="6"/>
      <c r="H13" s="7">
        <f t="shared" si="1"/>
        <v>0.55472222222222223</v>
      </c>
      <c r="I13" s="7">
        <f t="shared" si="1"/>
        <v>0.55472222222222223</v>
      </c>
      <c r="M13" s="1"/>
      <c r="S13" s="8"/>
    </row>
    <row r="14" spans="1:19" ht="31.35" customHeight="1" x14ac:dyDescent="0.2">
      <c r="A14" s="8">
        <f>A13+1</f>
        <v>2.9000000000000004</v>
      </c>
      <c r="B14" s="8">
        <f t="shared" si="0"/>
        <v>2.2999999999999998</v>
      </c>
      <c r="E14" s="5" t="s">
        <v>223</v>
      </c>
      <c r="F14" s="6"/>
      <c r="G14" s="6"/>
      <c r="H14" s="7">
        <f t="shared" si="1"/>
        <v>0.55611111111111111</v>
      </c>
      <c r="I14" s="7">
        <f t="shared" si="1"/>
        <v>0.55611111111111111</v>
      </c>
      <c r="M14" s="1"/>
      <c r="S14" s="8"/>
    </row>
    <row r="15" spans="1:19" ht="31.35" customHeight="1" x14ac:dyDescent="0.2">
      <c r="A15" s="37" t="s">
        <v>215</v>
      </c>
      <c r="B15" s="37"/>
      <c r="C15" s="37"/>
      <c r="D15" s="37"/>
      <c r="E15" s="37"/>
      <c r="F15" s="37"/>
      <c r="G15" s="37"/>
      <c r="H15" s="37"/>
      <c r="I15" s="37"/>
      <c r="L15" s="34"/>
      <c r="M15" s="10"/>
      <c r="S15" s="8"/>
    </row>
    <row r="16" spans="1:19" ht="31.35" customHeight="1" x14ac:dyDescent="0.2">
      <c r="A16" s="8">
        <f>A14+1.5</f>
        <v>4.4000000000000004</v>
      </c>
      <c r="B16" s="8">
        <f t="shared" si="0"/>
        <v>0.79999999999999982</v>
      </c>
      <c r="E16" s="5" t="s">
        <v>208</v>
      </c>
      <c r="F16" s="6"/>
      <c r="G16" s="6"/>
      <c r="H16" s="7">
        <f t="shared" si="1"/>
        <v>0.55819444444444444</v>
      </c>
      <c r="I16" s="7">
        <f t="shared" si="1"/>
        <v>0.55819444444444444</v>
      </c>
      <c r="M16" s="1"/>
      <c r="S16" s="8"/>
    </row>
    <row r="17" spans="1:19" ht="31.35" customHeight="1" x14ac:dyDescent="0.2">
      <c r="A17" s="8">
        <f>A16+0.65</f>
        <v>5.0500000000000007</v>
      </c>
      <c r="B17" s="8">
        <f t="shared" si="0"/>
        <v>0.14999999999999947</v>
      </c>
      <c r="E17" s="5" t="s">
        <v>209</v>
      </c>
      <c r="F17" s="6"/>
      <c r="G17" s="6"/>
      <c r="H17" s="7">
        <f t="shared" si="1"/>
        <v>0.55909722222222225</v>
      </c>
      <c r="I17" s="7">
        <f t="shared" si="1"/>
        <v>0.55909722222222225</v>
      </c>
      <c r="M17" s="1"/>
      <c r="S17" s="8"/>
    </row>
    <row r="18" spans="1:19" ht="31.35" customHeight="1" x14ac:dyDescent="0.2">
      <c r="A18" s="8">
        <f>A17+0.12</f>
        <v>5.1700000000000008</v>
      </c>
      <c r="B18" s="8">
        <f t="shared" si="0"/>
        <v>2.9999999999999361E-2</v>
      </c>
      <c r="E18" s="5" t="s">
        <v>79</v>
      </c>
      <c r="F18" s="6" t="e">
        <f>IF($A18&lt;&gt;"",((($A18/F$4)*3600)+3600*HOUR(#REF!)+60*MINUTE(#REF!)+SECOND(#REF!))/86400,"")</f>
        <v>#REF!</v>
      </c>
      <c r="G18" s="6" t="e">
        <f>IF($A18&lt;&gt;"",((($A18/G$4)*3600)+3600*HOUR(#REF!)+60*MINUTE(#REF!)+SECOND(#REF!))/86400,"")</f>
        <v>#REF!</v>
      </c>
      <c r="H18" s="7">
        <f t="shared" si="1"/>
        <v>0.55926388888888889</v>
      </c>
      <c r="I18" s="7">
        <f t="shared" si="1"/>
        <v>0.55926388888888889</v>
      </c>
      <c r="S18" s="8"/>
    </row>
    <row r="19" spans="1:19" ht="31.35" customHeight="1" x14ac:dyDescent="0.2">
      <c r="A19" s="30"/>
      <c r="B19" s="30"/>
      <c r="C19" s="31"/>
      <c r="D19" s="31"/>
      <c r="E19" s="32" t="s">
        <v>17</v>
      </c>
      <c r="F19" s="33" t="str">
        <f>IF($A19&lt;&gt;"",((($A19/F$4)*3600)+3600*HOUR(#REF!)+60*MINUTE(#REF!)+SECOND(#REF!))/86400,"")</f>
        <v/>
      </c>
      <c r="G19" s="33" t="str">
        <f>IF($A19&lt;&gt;"",((($A19/G$4)*3600)+3600*HOUR(#REF!)+60*MINUTE(#REF!)+SECOND(#REF!))/86400,"")</f>
        <v/>
      </c>
      <c r="H19" s="31"/>
      <c r="I19" s="31"/>
      <c r="L19" s="34"/>
      <c r="M19" s="10"/>
      <c r="S19" s="8"/>
    </row>
    <row r="20" spans="1:19" ht="31.35" customHeight="1" x14ac:dyDescent="0.2">
      <c r="A20" s="8">
        <v>0</v>
      </c>
      <c r="B20" s="8">
        <f>-(A20-$K$7)</f>
        <v>203.6</v>
      </c>
      <c r="E20" s="5" t="s">
        <v>79</v>
      </c>
      <c r="F20" s="6"/>
      <c r="G20" s="6"/>
      <c r="H20" s="7">
        <f>IF($A20&lt;&gt;"",((($A20/H$4)*3600)+3600*HOUR($O$9)+60*MINUTE($O$9)+SECOND($O$9))/86400,"")</f>
        <v>0.55902777777777779</v>
      </c>
      <c r="I20" s="7">
        <f t="shared" ref="I20:I26" si="2">IF($A20&lt;&gt;"",((($A20/I$4)*3600)+3600*HOUR($O$11)+60*MINUTE($O$11)+SECOND($O$11))/86400,"")</f>
        <v>0.55902777777777779</v>
      </c>
      <c r="L20" s="34"/>
      <c r="M20" s="10"/>
      <c r="S20" s="8"/>
    </row>
    <row r="21" spans="1:19" ht="31.35" customHeight="1" x14ac:dyDescent="0.2">
      <c r="A21" s="8">
        <v>0.2</v>
      </c>
      <c r="B21" s="8">
        <f t="shared" ref="B21:B28" si="3">-(A21-$K$7)</f>
        <v>203.4</v>
      </c>
      <c r="D21" s="5"/>
      <c r="E21" s="5" t="s">
        <v>88</v>
      </c>
      <c r="F21" s="6"/>
      <c r="G21" s="6"/>
      <c r="H21" s="7">
        <f t="shared" ref="H21:H28" si="4">IF($A21&lt;&gt;"",((($A21/H$4)*3600)+3600*HOUR($O$9)+60*MINUTE($O$9)+SECOND($O$9))/86400,"")</f>
        <v>0.55923611111111116</v>
      </c>
      <c r="I21" s="7">
        <f t="shared" si="2"/>
        <v>0.55921296296296297</v>
      </c>
      <c r="L21" s="34"/>
      <c r="M21" s="10"/>
      <c r="S21" s="8"/>
    </row>
    <row r="22" spans="1:19" ht="31.35" customHeight="1" x14ac:dyDescent="0.2">
      <c r="A22" s="8">
        <f>A21+0.2</f>
        <v>0.4</v>
      </c>
      <c r="B22" s="8">
        <f t="shared" si="3"/>
        <v>203.2</v>
      </c>
      <c r="E22" s="5" t="s">
        <v>210</v>
      </c>
      <c r="F22" s="6"/>
      <c r="G22" s="6"/>
      <c r="H22" s="7">
        <f t="shared" si="4"/>
        <v>0.55944444444444441</v>
      </c>
      <c r="I22" s="7">
        <f t="shared" si="2"/>
        <v>0.55939814814814814</v>
      </c>
      <c r="L22" s="34"/>
      <c r="M22" s="10"/>
      <c r="S22" s="8"/>
    </row>
    <row r="23" spans="1:19" ht="31.35" customHeight="1" x14ac:dyDescent="0.2">
      <c r="A23" s="8">
        <f>A22+0.2</f>
        <v>0.60000000000000009</v>
      </c>
      <c r="B23" s="8">
        <f t="shared" si="3"/>
        <v>203</v>
      </c>
      <c r="E23" s="5" t="s">
        <v>211</v>
      </c>
      <c r="F23" s="6"/>
      <c r="G23" s="6"/>
      <c r="H23" s="7">
        <f t="shared" si="4"/>
        <v>0.55965277777777778</v>
      </c>
      <c r="I23" s="7">
        <f t="shared" si="2"/>
        <v>0.55958333333333332</v>
      </c>
      <c r="L23" s="34"/>
      <c r="M23" s="10"/>
      <c r="S23" s="8"/>
    </row>
    <row r="24" spans="1:19" ht="31.35" customHeight="1" x14ac:dyDescent="0.2">
      <c r="A24" s="8">
        <f>A23+0.3</f>
        <v>0.90000000000000013</v>
      </c>
      <c r="B24" s="8">
        <f t="shared" si="3"/>
        <v>202.7</v>
      </c>
      <c r="E24" s="5" t="s">
        <v>212</v>
      </c>
      <c r="F24" s="6"/>
      <c r="G24" s="6"/>
      <c r="H24" s="7">
        <f t="shared" si="4"/>
        <v>0.55996527777777783</v>
      </c>
      <c r="I24" s="7">
        <f t="shared" si="2"/>
        <v>0.55986111111111114</v>
      </c>
      <c r="L24" s="34"/>
      <c r="M24" s="10"/>
      <c r="S24" s="8"/>
    </row>
    <row r="25" spans="1:19" ht="31.35" customHeight="1" x14ac:dyDescent="0.2">
      <c r="A25" s="8">
        <f>A24+0.4</f>
        <v>1.3000000000000003</v>
      </c>
      <c r="B25" s="8">
        <f t="shared" si="3"/>
        <v>202.29999999999998</v>
      </c>
      <c r="E25" s="5" t="s">
        <v>213</v>
      </c>
      <c r="F25" s="6"/>
      <c r="G25" s="6"/>
      <c r="H25" s="7">
        <f t="shared" si="4"/>
        <v>0.56038194444444445</v>
      </c>
      <c r="I25" s="7">
        <f t="shared" si="2"/>
        <v>0.5602314814814815</v>
      </c>
      <c r="L25" s="34"/>
      <c r="M25" s="10"/>
      <c r="S25" s="8"/>
    </row>
    <row r="26" spans="1:19" ht="31.35" customHeight="1" x14ac:dyDescent="0.2">
      <c r="A26" s="8">
        <f>A25+0</f>
        <v>1.3000000000000003</v>
      </c>
      <c r="B26" s="8">
        <f t="shared" si="3"/>
        <v>202.29999999999998</v>
      </c>
      <c r="E26" s="5" t="s">
        <v>214</v>
      </c>
      <c r="F26" s="6"/>
      <c r="G26" s="6"/>
      <c r="H26" s="7">
        <f t="shared" si="4"/>
        <v>0.56038194444444445</v>
      </c>
      <c r="I26" s="7">
        <f t="shared" si="2"/>
        <v>0.5602314814814815</v>
      </c>
      <c r="L26" s="34"/>
      <c r="M26" s="10"/>
      <c r="S26" s="8"/>
    </row>
    <row r="27" spans="1:19" ht="31.35" customHeight="1" x14ac:dyDescent="0.2">
      <c r="A27" s="37" t="s">
        <v>132</v>
      </c>
      <c r="B27" s="37"/>
      <c r="C27" s="37"/>
      <c r="D27" s="37"/>
      <c r="E27" s="37"/>
      <c r="F27" s="37"/>
      <c r="G27" s="37"/>
      <c r="H27" s="37"/>
      <c r="I27" s="37"/>
      <c r="L27" s="34"/>
      <c r="M27" s="10"/>
      <c r="S27" s="8"/>
    </row>
    <row r="28" spans="1:19" ht="31.35" customHeight="1" x14ac:dyDescent="0.2">
      <c r="A28" s="8">
        <f>A26+0.6</f>
        <v>1.9000000000000004</v>
      </c>
      <c r="B28" s="8">
        <f t="shared" si="3"/>
        <v>201.7</v>
      </c>
      <c r="E28" s="5" t="s">
        <v>18</v>
      </c>
      <c r="F28" s="6"/>
      <c r="G28" s="6"/>
      <c r="H28" s="7">
        <f t="shared" si="4"/>
        <v>0.56100694444444443</v>
      </c>
      <c r="I28" s="7">
        <f>IF($A28&lt;&gt;"",((($A28/I$4)*3600)+3600*HOUR($O$11)+60*MINUTE($O$11)+SECOND($O$11))/86400,"")</f>
        <v>0.56078703703703703</v>
      </c>
      <c r="L28" s="34"/>
      <c r="M28" s="10"/>
      <c r="S28" s="8"/>
    </row>
    <row r="29" spans="1:19" ht="31.35" customHeight="1" x14ac:dyDescent="0.2">
      <c r="A29" s="37" t="s">
        <v>133</v>
      </c>
      <c r="B29" s="37"/>
      <c r="C29" s="37"/>
      <c r="D29" s="37"/>
      <c r="E29" s="37"/>
      <c r="F29" s="37"/>
      <c r="G29" s="37"/>
      <c r="H29" s="37"/>
      <c r="I29" s="37"/>
      <c r="K29" s="8"/>
    </row>
    <row r="30" spans="1:19" ht="31.35" customHeight="1" x14ac:dyDescent="0.2">
      <c r="A30" s="8">
        <f>A28+2.7</f>
        <v>4.6000000000000005</v>
      </c>
      <c r="B30" s="8">
        <f t="shared" ref="B30:B57" si="5">-(A30-$K$7)</f>
        <v>199</v>
      </c>
      <c r="E30" s="5" t="s">
        <v>27</v>
      </c>
      <c r="F30" s="6" t="e">
        <f>IF($A30&lt;&gt;"",((($A30/F$4)*3600)+3600*HOUR(#REF!)+60*MINUTE(#REF!)+SECOND(#REF!))/86400,"")</f>
        <v>#REF!</v>
      </c>
      <c r="G30" s="6" t="e">
        <f>IF($A30&lt;&gt;"",((($A30/G$4)*3600)+3600*HOUR(#REF!)+60*MINUTE(#REF!)+SECOND(#REF!))/86400,"")</f>
        <v>#REF!</v>
      </c>
      <c r="H30" s="7">
        <f>IF($A30&lt;&gt;"",((($A30/H$4)*3600)+3600*HOUR($O$9)+60*MINUTE($O$9)+SECOND($O$9))/86400,"")</f>
        <v>0.56381944444444443</v>
      </c>
      <c r="I30" s="7">
        <f>IF($A30&lt;&gt;"",((($A30/I$4)*3600)+3600*HOUR($O$11)+60*MINUTE($O$11)+SECOND($O$11))/86400,"")</f>
        <v>0.56328703703703709</v>
      </c>
      <c r="M30" s="7"/>
      <c r="S30" s="8"/>
    </row>
    <row r="31" spans="1:19" ht="31.35" customHeight="1" x14ac:dyDescent="0.2">
      <c r="A31" s="37" t="s">
        <v>134</v>
      </c>
      <c r="B31" s="37"/>
      <c r="C31" s="37"/>
      <c r="D31" s="37"/>
      <c r="E31" s="37"/>
      <c r="F31" s="37"/>
      <c r="G31" s="37"/>
      <c r="H31" s="37"/>
      <c r="I31" s="37"/>
      <c r="M31" s="7"/>
      <c r="S31" s="8"/>
    </row>
    <row r="32" spans="1:19" ht="31.35" customHeight="1" x14ac:dyDescent="0.2">
      <c r="A32" s="8">
        <f>A30+4.9</f>
        <v>9.5</v>
      </c>
      <c r="B32" s="8">
        <f t="shared" si="5"/>
        <v>194.1</v>
      </c>
      <c r="E32" s="5" t="s">
        <v>28</v>
      </c>
      <c r="F32" s="6" t="e">
        <f>IF($A32&lt;&gt;"",((($A32/F$4)*3600)+3600*HOUR(#REF!)+60*MINUTE(#REF!)+SECOND(#REF!))/86400,"")</f>
        <v>#REF!</v>
      </c>
      <c r="G32" s="6" t="e">
        <f>IF($A32&lt;&gt;"",((($A32/G$4)*3600)+3600*HOUR(#REF!)+60*MINUTE(#REF!)+SECOND(#REF!))/86400,"")</f>
        <v>#REF!</v>
      </c>
      <c r="H32" s="7">
        <f>IF($A32&lt;&gt;"",((($A32/H$4)*3600)+3600*HOUR($O$9)+60*MINUTE($O$9)+SECOND($O$9))/86400,"")</f>
        <v>0.56892361111111112</v>
      </c>
      <c r="I32" s="7">
        <f>IF($A32&lt;&gt;"",((($A32/I$4)*3600)+3600*HOUR($O$11)+60*MINUTE($O$11)+SECOND($O$11))/86400,"")</f>
        <v>0.56782407407407409</v>
      </c>
      <c r="K32" s="8"/>
      <c r="S32" s="8"/>
    </row>
    <row r="33" spans="1:19" ht="31.35" customHeight="1" x14ac:dyDescent="0.2">
      <c r="A33" s="37" t="s">
        <v>135</v>
      </c>
      <c r="B33" s="37"/>
      <c r="C33" s="37"/>
      <c r="D33" s="37"/>
      <c r="E33" s="37"/>
      <c r="F33" s="37"/>
      <c r="G33" s="37"/>
      <c r="H33" s="37"/>
      <c r="I33" s="37"/>
      <c r="K33" s="8"/>
      <c r="S33" s="8"/>
    </row>
    <row r="34" spans="1:19" ht="31.35" customHeight="1" x14ac:dyDescent="0.2">
      <c r="A34" s="8">
        <f>A32+0.6</f>
        <v>10.1</v>
      </c>
      <c r="B34" s="8">
        <f t="shared" si="5"/>
        <v>193.5</v>
      </c>
      <c r="E34" s="5" t="s">
        <v>29</v>
      </c>
      <c r="F34" s="6" t="e">
        <f>IF($A34&lt;&gt;"",((($A34/F$4)*3600)+3600*HOUR(#REF!)+60*MINUTE(#REF!)+SECOND(#REF!))/86400,"")</f>
        <v>#REF!</v>
      </c>
      <c r="G34" s="6" t="e">
        <f>IF($A34&lt;&gt;"",((($A34/G$4)*3600)+3600*HOUR(#REF!)+60*MINUTE(#REF!)+SECOND(#REF!))/86400,"")</f>
        <v>#REF!</v>
      </c>
      <c r="H34" s="7">
        <f t="shared" ref="H34:H40" si="6">IF($A34&lt;&gt;"",((($A34/H$4)*3600)+3600*HOUR($O$9)+60*MINUTE($O$9)+SECOND($O$9))/86400,"")</f>
        <v>0.5695486111111111</v>
      </c>
      <c r="I34" s="7">
        <f t="shared" ref="I34:I40" si="7">IF($A34&lt;&gt;"",((($A34/I$4)*3600)+3600*HOUR($O$11)+60*MINUTE($O$11)+SECOND($O$11))/86400,"")</f>
        <v>0.56837962962962962</v>
      </c>
      <c r="K34" s="8"/>
      <c r="S34" s="8"/>
    </row>
    <row r="35" spans="1:19" ht="31.35" customHeight="1" x14ac:dyDescent="0.2">
      <c r="A35" s="8">
        <f>A34+0.5</f>
        <v>10.6</v>
      </c>
      <c r="B35" s="8">
        <f t="shared" ref="B35:B40" si="8">-(A35-$K$7)</f>
        <v>193</v>
      </c>
      <c r="E35" s="5" t="s">
        <v>216</v>
      </c>
      <c r="F35" s="6" t="e">
        <f>IF($A35&lt;&gt;"",((($A35/F$4)*3600)+3600*HOUR(#REF!)+60*MINUTE(#REF!)+SECOND(#REF!))/86400,"")</f>
        <v>#REF!</v>
      </c>
      <c r="G35" s="6" t="e">
        <f>IF($A35&lt;&gt;"",((($A35/G$4)*3600)+3600*HOUR(#REF!)+60*MINUTE(#REF!)+SECOND(#REF!))/86400,"")</f>
        <v>#REF!</v>
      </c>
      <c r="H35" s="7">
        <f t="shared" si="6"/>
        <v>0.57006944444444441</v>
      </c>
      <c r="I35" s="7">
        <f t="shared" si="7"/>
        <v>0.56884259259259262</v>
      </c>
      <c r="K35" s="8"/>
      <c r="S35" s="8"/>
    </row>
    <row r="36" spans="1:19" ht="31.35" customHeight="1" x14ac:dyDescent="0.2">
      <c r="A36" s="8">
        <f>A35+1.2</f>
        <v>11.799999999999999</v>
      </c>
      <c r="B36" s="8">
        <f t="shared" si="8"/>
        <v>191.79999999999998</v>
      </c>
      <c r="E36" s="5" t="s">
        <v>248</v>
      </c>
      <c r="F36" s="6"/>
      <c r="G36" s="6"/>
      <c r="H36" s="7">
        <f t="shared" si="6"/>
        <v>0.57131944444444449</v>
      </c>
      <c r="I36" s="7">
        <f t="shared" si="7"/>
        <v>0.56995370370370368</v>
      </c>
      <c r="K36" s="8"/>
      <c r="S36" s="8"/>
    </row>
    <row r="37" spans="1:19" ht="31.35" customHeight="1" x14ac:dyDescent="0.2">
      <c r="A37" s="8">
        <f>A36+0.25</f>
        <v>12.049999999999999</v>
      </c>
      <c r="B37" s="8">
        <f t="shared" si="8"/>
        <v>191.54999999999998</v>
      </c>
      <c r="E37" s="5" t="s">
        <v>249</v>
      </c>
      <c r="F37" s="6"/>
      <c r="G37" s="6"/>
      <c r="H37" s="7">
        <f t="shared" si="6"/>
        <v>0.57157986111111114</v>
      </c>
      <c r="I37" s="7">
        <f t="shared" si="7"/>
        <v>0.57018518518518524</v>
      </c>
      <c r="K37" s="8"/>
      <c r="S37" s="8"/>
    </row>
    <row r="38" spans="1:19" ht="31.35" customHeight="1" x14ac:dyDescent="0.2">
      <c r="A38" s="8">
        <f>A37+0.85</f>
        <v>12.899999999999999</v>
      </c>
      <c r="B38" s="8">
        <f t="shared" si="8"/>
        <v>190.7</v>
      </c>
      <c r="E38" s="5" t="s">
        <v>250</v>
      </c>
      <c r="F38" s="6"/>
      <c r="G38" s="6"/>
      <c r="H38" s="7">
        <f t="shared" si="6"/>
        <v>0.57246527777777778</v>
      </c>
      <c r="I38" s="7">
        <f t="shared" si="7"/>
        <v>0.57097222222222221</v>
      </c>
      <c r="K38" s="8"/>
      <c r="S38" s="8"/>
    </row>
    <row r="39" spans="1:19" ht="31.35" customHeight="1" x14ac:dyDescent="0.2">
      <c r="A39" s="8">
        <f>A38+1.4</f>
        <v>14.299999999999999</v>
      </c>
      <c r="B39" s="8">
        <f t="shared" si="8"/>
        <v>189.29999999999998</v>
      </c>
      <c r="E39" s="5" t="s">
        <v>228</v>
      </c>
      <c r="F39" s="6"/>
      <c r="G39" s="6"/>
      <c r="H39" s="7">
        <f t="shared" si="6"/>
        <v>0.57392361111111112</v>
      </c>
      <c r="I39" s="7">
        <f t="shared" si="7"/>
        <v>0.57226851851851857</v>
      </c>
      <c r="K39" s="8"/>
      <c r="S39" s="8"/>
    </row>
    <row r="40" spans="1:19" ht="31.35" customHeight="1" x14ac:dyDescent="0.2">
      <c r="A40" s="8">
        <f>A39+1.3</f>
        <v>15.6</v>
      </c>
      <c r="B40" s="8">
        <f t="shared" si="8"/>
        <v>188</v>
      </c>
      <c r="E40" s="5" t="s">
        <v>251</v>
      </c>
      <c r="F40" s="6"/>
      <c r="G40" s="6"/>
      <c r="H40" s="7">
        <f t="shared" si="6"/>
        <v>0.57527777777777778</v>
      </c>
      <c r="I40" s="7">
        <f t="shared" si="7"/>
        <v>0.57347222222222227</v>
      </c>
      <c r="K40" s="8"/>
      <c r="S40" s="8"/>
    </row>
    <row r="41" spans="1:19" ht="31.35" customHeight="1" x14ac:dyDescent="0.2">
      <c r="A41" s="37" t="s">
        <v>136</v>
      </c>
      <c r="B41" s="37"/>
      <c r="C41" s="37"/>
      <c r="D41" s="37"/>
      <c r="E41" s="37"/>
      <c r="F41" s="37"/>
      <c r="G41" s="37"/>
      <c r="H41" s="37"/>
      <c r="I41" s="37"/>
      <c r="K41" s="8"/>
      <c r="S41" s="8"/>
    </row>
    <row r="42" spans="1:19" ht="31.35" customHeight="1" x14ac:dyDescent="0.2">
      <c r="A42" s="8">
        <f>A40+0.45</f>
        <v>16.05</v>
      </c>
      <c r="B42" s="8">
        <f t="shared" si="5"/>
        <v>187.54999999999998</v>
      </c>
      <c r="E42" s="5" t="s">
        <v>252</v>
      </c>
      <c r="F42" s="6"/>
      <c r="G42" s="6"/>
      <c r="H42" s="7">
        <f t="shared" ref="H42" si="9">IF($A42&lt;&gt;"",((($A42/H$4)*3600)+3600*HOUR($O$9)+60*MINUTE($O$9)+SECOND($O$9))/86400,"")</f>
        <v>0.57574652777777779</v>
      </c>
      <c r="I42" s="7">
        <f t="shared" ref="I42" si="10">IF($A42&lt;&gt;"",((($A42/I$4)*3600)+3600*HOUR($O$11)+60*MINUTE($O$11)+SECOND($O$11))/86400,"")</f>
        <v>0.57388888888888889</v>
      </c>
      <c r="K42" s="8"/>
      <c r="S42" s="8"/>
    </row>
    <row r="43" spans="1:19" ht="31.35" customHeight="1" x14ac:dyDescent="0.2">
      <c r="A43" s="8">
        <f>A42+1.4</f>
        <v>17.45</v>
      </c>
      <c r="B43" s="8">
        <f t="shared" si="5"/>
        <v>186.15</v>
      </c>
      <c r="E43" s="5" t="s">
        <v>248</v>
      </c>
      <c r="F43" s="6" t="e">
        <f>IF($A43&lt;&gt;"",((($A43/F$4)*3600)+3600*HOUR(#REF!)+60*MINUTE(#REF!)+SECOND(#REF!))/86400,"")</f>
        <v>#REF!</v>
      </c>
      <c r="G43" s="6" t="e">
        <f>IF($A43&lt;&gt;"",((($A43/G$4)*3600)+3600*HOUR(#REF!)+60*MINUTE(#REF!)+SECOND(#REF!))/86400,"")</f>
        <v>#REF!</v>
      </c>
      <c r="H43" s="7">
        <f>IF($A43&lt;&gt;"",((($A43/H$4)*3600)+3600*HOUR($O$9)+60*MINUTE($O$9)+SECOND($O$9))/86400,"")</f>
        <v>0.57720486111111113</v>
      </c>
      <c r="I43" s="7">
        <f>IF($A43&lt;&gt;"",((($A43/I$4)*3600)+3600*HOUR($O$11)+60*MINUTE($O$11)+SECOND($O$11))/86400,"")</f>
        <v>0.57518518518518513</v>
      </c>
      <c r="K43" s="8"/>
      <c r="S43" s="8"/>
    </row>
    <row r="44" spans="1:19" ht="31.35" customHeight="1" x14ac:dyDescent="0.2">
      <c r="A44" s="40" t="s">
        <v>9</v>
      </c>
      <c r="B44" s="40"/>
      <c r="C44" s="40"/>
      <c r="D44" s="40"/>
      <c r="E44" s="40"/>
      <c r="F44" s="40"/>
      <c r="G44" s="40"/>
      <c r="H44" s="40"/>
      <c r="I44" s="40"/>
      <c r="K44" s="8"/>
    </row>
    <row r="45" spans="1:19" ht="31.35" customHeight="1" x14ac:dyDescent="0.2">
      <c r="A45" s="37" t="s">
        <v>19</v>
      </c>
      <c r="B45" s="37"/>
      <c r="C45" s="37"/>
      <c r="D45" s="37"/>
      <c r="E45" s="37"/>
      <c r="F45" s="37"/>
      <c r="G45" s="37"/>
      <c r="H45" s="37"/>
      <c r="I45" s="37"/>
      <c r="K45" s="8"/>
    </row>
    <row r="46" spans="1:19" ht="31.35" customHeight="1" x14ac:dyDescent="0.2">
      <c r="A46" s="8">
        <f>A43+1.7</f>
        <v>19.149999999999999</v>
      </c>
      <c r="B46" s="8">
        <f t="shared" si="5"/>
        <v>184.45</v>
      </c>
      <c r="D46" s="12"/>
      <c r="E46" s="5" t="s">
        <v>30</v>
      </c>
      <c r="F46" s="6" t="e">
        <f>IF($A46&lt;&gt;"",((($A46/F$4)*3600)+3600*HOUR(#REF!)+60*MINUTE(#REF!)+SECOND(#REF!))/86400,"")</f>
        <v>#REF!</v>
      </c>
      <c r="G46" s="6" t="e">
        <f>IF($A46&lt;&gt;"",((($A46/G$4)*3600)+3600*HOUR(#REF!)+60*MINUTE(#REF!)+SECOND(#REF!))/86400,"")</f>
        <v>#REF!</v>
      </c>
      <c r="H46" s="7">
        <f>IF($A46&lt;&gt;"",((($A46/H$4)*3600)+3600*HOUR($O$9)+60*MINUTE($O$9)+SECOND($O$9))/86400,"")</f>
        <v>0.57897569444444441</v>
      </c>
      <c r="I46" s="7">
        <f>IF($A46&lt;&gt;"",((($A46/I$4)*3600)+3600*HOUR($O$11)+60*MINUTE($O$11)+SECOND($O$11))/86400,"")</f>
        <v>0.5767592592592593</v>
      </c>
      <c r="K46" s="8"/>
      <c r="S46" s="8"/>
    </row>
    <row r="47" spans="1:19" ht="31.35" customHeight="1" x14ac:dyDescent="0.2">
      <c r="A47" s="8">
        <f>A46+1.2</f>
        <v>20.349999999999998</v>
      </c>
      <c r="B47" s="8">
        <f t="shared" si="5"/>
        <v>183.25</v>
      </c>
      <c r="D47" s="12"/>
      <c r="E47" s="5" t="s">
        <v>274</v>
      </c>
      <c r="F47" s="6"/>
      <c r="G47" s="6"/>
      <c r="H47" s="7">
        <f t="shared" ref="H47:H49" si="11">IF($A47&lt;&gt;"",((($A47/H$4)*3600)+3600*HOUR($O$9)+60*MINUTE($O$9)+SECOND($O$9))/86400,"")</f>
        <v>0.5802256944444445</v>
      </c>
      <c r="I47" s="7">
        <f t="shared" ref="I47:I49" si="12">IF($A47&lt;&gt;"",((($A47/I$4)*3600)+3600*HOUR($O$11)+60*MINUTE($O$11)+SECOND($O$11))/86400,"")</f>
        <v>0.57787037037037037</v>
      </c>
      <c r="K47" s="8"/>
      <c r="S47" s="8"/>
    </row>
    <row r="48" spans="1:19" ht="31.35" customHeight="1" x14ac:dyDescent="0.2">
      <c r="A48" s="8">
        <f>A47+0.7</f>
        <v>21.049999999999997</v>
      </c>
      <c r="B48" s="8">
        <f t="shared" si="5"/>
        <v>182.55</v>
      </c>
      <c r="D48" s="12"/>
      <c r="E48" s="5" t="s">
        <v>275</v>
      </c>
      <c r="F48" s="6"/>
      <c r="G48" s="6"/>
      <c r="H48" s="7">
        <f t="shared" si="11"/>
        <v>0.58095486111111116</v>
      </c>
      <c r="I48" s="7">
        <f t="shared" si="12"/>
        <v>0.57851851851851854</v>
      </c>
      <c r="K48" s="8"/>
      <c r="S48" s="8"/>
    </row>
    <row r="49" spans="1:19" ht="31.35" customHeight="1" x14ac:dyDescent="0.2">
      <c r="A49" s="8">
        <f>A48+1.4</f>
        <v>22.449999999999996</v>
      </c>
      <c r="B49" s="8">
        <f t="shared" si="5"/>
        <v>181.15</v>
      </c>
      <c r="D49" s="12"/>
      <c r="E49" s="5" t="s">
        <v>276</v>
      </c>
      <c r="F49" s="6"/>
      <c r="G49" s="6"/>
      <c r="H49" s="7">
        <f t="shared" si="11"/>
        <v>0.58241319444444439</v>
      </c>
      <c r="I49" s="7">
        <f t="shared" si="12"/>
        <v>0.57981481481481478</v>
      </c>
      <c r="K49" s="8"/>
      <c r="S49" s="8"/>
    </row>
    <row r="50" spans="1:19" ht="31.35" customHeight="1" x14ac:dyDescent="0.2">
      <c r="A50" s="8">
        <f>A49+0.19</f>
        <v>22.639999999999997</v>
      </c>
      <c r="B50" s="8">
        <f t="shared" si="5"/>
        <v>180.96</v>
      </c>
      <c r="E50" s="5" t="s">
        <v>31</v>
      </c>
      <c r="F50" s="6" t="e">
        <f>IF($A50&lt;&gt;"",((($A50/F$4)*3600)+3600*HOUR(#REF!)+60*MINUTE(#REF!)+SECOND(#REF!))/86400,"")</f>
        <v>#REF!</v>
      </c>
      <c r="G50" s="6" t="e">
        <f>IF($A50&lt;&gt;"",((($A50/G$4)*3600)+3600*HOUR(#REF!)+60*MINUTE(#REF!)+SECOND(#REF!))/86400,"")</f>
        <v>#REF!</v>
      </c>
      <c r="H50" s="7">
        <f>IF($A50&lt;&gt;"",((($A50/H$4)*3600)+3600*HOUR($O$9)+60*MINUTE($O$9)+SECOND($O$9))/86400,"")</f>
        <v>0.58261111111111108</v>
      </c>
      <c r="I50" s="7">
        <f>IF($A50&lt;&gt;"",((($A50/I$4)*3600)+3600*HOUR($O$11)+60*MINUTE($O$11)+SECOND($O$11))/86400,"")</f>
        <v>0.57999074074074075</v>
      </c>
      <c r="K50" s="8"/>
      <c r="S50" s="8"/>
    </row>
    <row r="51" spans="1:19" ht="31.35" customHeight="1" x14ac:dyDescent="0.2">
      <c r="A51" s="8">
        <f>A50+0.9</f>
        <v>23.539999999999996</v>
      </c>
      <c r="B51" s="8">
        <f t="shared" si="5"/>
        <v>180.06</v>
      </c>
      <c r="E51" s="5" t="s">
        <v>32</v>
      </c>
      <c r="F51" s="6" t="e">
        <f>IF($A51&lt;&gt;"",((($A51/F$4)*3600)+3600*HOUR(#REF!)+60*MINUTE(#REF!)+SECOND(#REF!))/86400,"")</f>
        <v>#REF!</v>
      </c>
      <c r="G51" s="6" t="e">
        <f>IF($A51&lt;&gt;"",((($A51/G$4)*3600)+3600*HOUR(#REF!)+60*MINUTE(#REF!)+SECOND(#REF!))/86400,"")</f>
        <v>#REF!</v>
      </c>
      <c r="H51" s="7">
        <f>IF($A51&lt;&gt;"",((($A51/H$4)*3600)+3600*HOUR($O$9)+60*MINUTE($O$9)+SECOND($O$9))/86400,"")</f>
        <v>0.58354861111111112</v>
      </c>
      <c r="I51" s="7">
        <f>IF($A51&lt;&gt;"",((($A51/I$4)*3600)+3600*HOUR($O$11)+60*MINUTE($O$11)+SECOND($O$11))/86400,"")</f>
        <v>0.58082407407407399</v>
      </c>
      <c r="K51" s="8"/>
      <c r="S51" s="8"/>
    </row>
    <row r="52" spans="1:19" ht="31.35" customHeight="1" x14ac:dyDescent="0.2">
      <c r="A52" s="40" t="s">
        <v>6</v>
      </c>
      <c r="B52" s="40"/>
      <c r="C52" s="40"/>
      <c r="D52" s="40"/>
      <c r="E52" s="40"/>
      <c r="F52" s="40"/>
      <c r="G52" s="40"/>
      <c r="H52" s="40"/>
      <c r="I52" s="40"/>
      <c r="K52" s="8"/>
    </row>
    <row r="53" spans="1:19" ht="31.35" customHeight="1" x14ac:dyDescent="0.2">
      <c r="A53" s="37" t="s">
        <v>137</v>
      </c>
      <c r="B53" s="37"/>
      <c r="C53" s="37"/>
      <c r="D53" s="37"/>
      <c r="E53" s="37"/>
      <c r="F53" s="37"/>
      <c r="G53" s="37"/>
      <c r="H53" s="37"/>
      <c r="I53" s="37"/>
      <c r="K53" s="8"/>
    </row>
    <row r="54" spans="1:19" ht="31.35" customHeight="1" x14ac:dyDescent="0.2">
      <c r="A54" s="8">
        <f>A51+1.6</f>
        <v>25.139999999999997</v>
      </c>
      <c r="B54" s="8">
        <f t="shared" si="5"/>
        <v>178.46</v>
      </c>
      <c r="E54" s="5" t="s">
        <v>118</v>
      </c>
      <c r="F54" s="6" t="e">
        <f>IF($A54&lt;&gt;"",((($A54/F$4)*3600)+3600*HOUR(#REF!)+60*MINUTE(#REF!)+SECOND(#REF!))/86400,"")</f>
        <v>#REF!</v>
      </c>
      <c r="G54" s="6" t="e">
        <f>IF($A54&lt;&gt;"",((($A54/G$4)*3600)+3600*HOUR(#REF!)+60*MINUTE(#REF!)+SECOND(#REF!))/86400,"")</f>
        <v>#REF!</v>
      </c>
      <c r="H54" s="7">
        <f t="shared" ref="H54:H61" si="13">IF($A54&lt;&gt;"",((($A54/H$4)*3600)+3600*HOUR($O$9)+60*MINUTE($O$9)+SECOND($O$9))/86400,"")</f>
        <v>0.58521527777777771</v>
      </c>
      <c r="I54" s="7">
        <f t="shared" ref="I54:I59" si="14">IF($A54&lt;&gt;"",((($A54/I$4)*3600)+3600*HOUR($O$11)+60*MINUTE($O$11)+SECOND($O$11))/86400,"")</f>
        <v>0.58230555555555552</v>
      </c>
      <c r="K54" s="8"/>
      <c r="S54" s="8"/>
    </row>
    <row r="55" spans="1:19" ht="31.35" customHeight="1" x14ac:dyDescent="0.2">
      <c r="A55" s="8">
        <f>A54+2</f>
        <v>27.139999999999997</v>
      </c>
      <c r="B55" s="8">
        <f t="shared" si="5"/>
        <v>176.46</v>
      </c>
      <c r="E55" s="5" t="s">
        <v>33</v>
      </c>
      <c r="F55" s="6" t="e">
        <f>IF($A55&lt;&gt;"",((($A55/F$4)*3600)+3600*HOUR(#REF!)+60*MINUTE(#REF!)+SECOND(#REF!))/86400,"")</f>
        <v>#REF!</v>
      </c>
      <c r="G55" s="6" t="e">
        <f>IF($A55&lt;&gt;"",((($A55/G$4)*3600)+3600*HOUR(#REF!)+60*MINUTE(#REF!)+SECOND(#REF!))/86400,"")</f>
        <v>#REF!</v>
      </c>
      <c r="H55" s="7">
        <f t="shared" si="13"/>
        <v>0.58729861111111115</v>
      </c>
      <c r="I55" s="7">
        <f t="shared" si="14"/>
        <v>0.5841574074074074</v>
      </c>
      <c r="K55" s="8"/>
      <c r="S55" s="8"/>
    </row>
    <row r="56" spans="1:19" ht="31.35" customHeight="1" x14ac:dyDescent="0.2">
      <c r="A56" s="8">
        <f>A55+0.5</f>
        <v>27.639999999999997</v>
      </c>
      <c r="B56" s="8">
        <f t="shared" si="5"/>
        <v>175.96</v>
      </c>
      <c r="E56" s="5" t="s">
        <v>34</v>
      </c>
      <c r="F56" s="6" t="e">
        <f>IF($A56&lt;&gt;"",((($A56/F$4)*3600)+3600*HOUR(#REF!)+60*MINUTE(#REF!)+SECOND(#REF!))/86400,"")</f>
        <v>#REF!</v>
      </c>
      <c r="G56" s="6" t="e">
        <f>IF($A56&lt;&gt;"",((($A56/G$4)*3600)+3600*HOUR(#REF!)+60*MINUTE(#REF!)+SECOND(#REF!))/86400,"")</f>
        <v>#REF!</v>
      </c>
      <c r="H56" s="7">
        <f t="shared" si="13"/>
        <v>0.58781944444444445</v>
      </c>
      <c r="I56" s="7">
        <f t="shared" si="14"/>
        <v>0.58462037037037029</v>
      </c>
      <c r="K56" s="8"/>
      <c r="S56" s="8"/>
    </row>
    <row r="57" spans="1:19" ht="31.35" customHeight="1" x14ac:dyDescent="0.2">
      <c r="A57" s="8">
        <f>A56+0.2</f>
        <v>27.839999999999996</v>
      </c>
      <c r="B57" s="8">
        <f t="shared" si="5"/>
        <v>175.76</v>
      </c>
      <c r="E57" s="5" t="s">
        <v>35</v>
      </c>
      <c r="F57" s="6" t="e">
        <f>IF($A57&lt;&gt;"",((($A57/F$4)*3600)+3600*HOUR(#REF!)+60*MINUTE(#REF!)+SECOND(#REF!))/86400,"")</f>
        <v>#REF!</v>
      </c>
      <c r="G57" s="6" t="e">
        <f>IF($A57&lt;&gt;"",((($A57/G$4)*3600)+3600*HOUR(#REF!)+60*MINUTE(#REF!)+SECOND(#REF!))/86400,"")</f>
        <v>#REF!</v>
      </c>
      <c r="H57" s="7">
        <f t="shared" si="13"/>
        <v>0.58802777777777782</v>
      </c>
      <c r="I57" s="7">
        <f t="shared" si="14"/>
        <v>0.58480555555555547</v>
      </c>
      <c r="K57" s="8"/>
      <c r="S57" s="8"/>
    </row>
    <row r="58" spans="1:19" ht="31.35" customHeight="1" x14ac:dyDescent="0.2">
      <c r="A58" s="8">
        <f>A57+0.3</f>
        <v>28.139999999999997</v>
      </c>
      <c r="B58" s="8">
        <f t="shared" ref="B58:B61" si="15">-(A58-$K$7)</f>
        <v>175.46</v>
      </c>
      <c r="D58" s="12"/>
      <c r="E58" s="5" t="s">
        <v>36</v>
      </c>
      <c r="F58" s="6" t="e">
        <f>IF($A58&lt;&gt;"",((($A58/F$4)*3600)+3600*HOUR(#REF!)+60*MINUTE(#REF!)+SECOND(#REF!))/86400,"")</f>
        <v>#REF!</v>
      </c>
      <c r="G58" s="6" t="e">
        <f>IF($A58&lt;&gt;"",((($A58/G$4)*3600)+3600*HOUR(#REF!)+60*MINUTE(#REF!)+SECOND(#REF!))/86400,"")</f>
        <v>#REF!</v>
      </c>
      <c r="H58" s="7">
        <f t="shared" si="13"/>
        <v>0.58834027777777775</v>
      </c>
      <c r="I58" s="7">
        <f t="shared" si="14"/>
        <v>0.58508333333333329</v>
      </c>
      <c r="K58" s="8"/>
      <c r="S58" s="8"/>
    </row>
    <row r="59" spans="1:19" ht="31.35" customHeight="1" x14ac:dyDescent="0.2">
      <c r="A59" s="8">
        <f>A58+0.4</f>
        <v>28.539999999999996</v>
      </c>
      <c r="B59" s="8">
        <f t="shared" si="15"/>
        <v>175.06</v>
      </c>
      <c r="E59" s="5" t="s">
        <v>197</v>
      </c>
      <c r="F59" s="6" t="e">
        <f>IF($A59&lt;&gt;"",((($A59/F$4)*3600)+3600*HOUR(#REF!)+60*MINUTE(#REF!)+SECOND(#REF!))/86400,"")</f>
        <v>#REF!</v>
      </c>
      <c r="G59" s="6" t="e">
        <f>IF($A59&lt;&gt;"",((($A59/G$4)*3600)+3600*HOUR(#REF!)+60*MINUTE(#REF!)+SECOND(#REF!))/86400,"")</f>
        <v>#REF!</v>
      </c>
      <c r="H59" s="7">
        <f t="shared" si="13"/>
        <v>0.58875694444444437</v>
      </c>
      <c r="I59" s="7">
        <f t="shared" si="14"/>
        <v>0.58545370370370364</v>
      </c>
      <c r="K59" s="8"/>
      <c r="S59" s="8"/>
    </row>
    <row r="60" spans="1:19" ht="31.35" customHeight="1" x14ac:dyDescent="0.2">
      <c r="A60" s="37" t="s">
        <v>138</v>
      </c>
      <c r="B60" s="37"/>
      <c r="C60" s="37"/>
      <c r="D60" s="37"/>
      <c r="E60" s="37"/>
      <c r="F60" s="37"/>
      <c r="G60" s="37"/>
      <c r="H60" s="37"/>
      <c r="I60" s="37"/>
      <c r="K60" s="8"/>
      <c r="S60" s="8"/>
    </row>
    <row r="61" spans="1:19" ht="31.35" customHeight="1" x14ac:dyDescent="0.2">
      <c r="A61" s="8">
        <f>A59+0</f>
        <v>28.539999999999996</v>
      </c>
      <c r="B61" s="8">
        <f t="shared" si="15"/>
        <v>175.06</v>
      </c>
      <c r="E61" s="35" t="s">
        <v>198</v>
      </c>
      <c r="F61" s="6" t="e">
        <f>IF($A61&lt;&gt;"",((($A61/F$4)*3600)+3600*HOUR(#REF!)+60*MINUTE(#REF!)+SECOND(#REF!))/86400,"")</f>
        <v>#REF!</v>
      </c>
      <c r="G61" s="6" t="e">
        <f>IF($A61&lt;&gt;"",((($A61/G$4)*3600)+3600*HOUR(#REF!)+60*MINUTE(#REF!)+SECOND(#REF!))/86400,"")</f>
        <v>#REF!</v>
      </c>
      <c r="H61" s="7">
        <f t="shared" si="13"/>
        <v>0.58875694444444437</v>
      </c>
      <c r="I61" s="7">
        <f>IF($A61&lt;&gt;"",((($A61/I$4)*3600)+3600*HOUR($O$11)+60*MINUTE($O$11)+SECOND($O$11))/86400,"")</f>
        <v>0.58545370370370364</v>
      </c>
      <c r="K61" s="8"/>
      <c r="S61" s="8"/>
    </row>
    <row r="62" spans="1:19" ht="31.35" customHeight="1" x14ac:dyDescent="0.2">
      <c r="A62" s="37" t="s">
        <v>139</v>
      </c>
      <c r="B62" s="37"/>
      <c r="C62" s="37"/>
      <c r="D62" s="37"/>
      <c r="E62" s="37"/>
      <c r="F62" s="37"/>
      <c r="G62" s="37"/>
      <c r="H62" s="37"/>
      <c r="I62" s="37"/>
      <c r="K62" s="8"/>
    </row>
    <row r="63" spans="1:19" ht="31.35" customHeight="1" x14ac:dyDescent="0.2">
      <c r="A63" s="8">
        <f>A61+2.5</f>
        <v>31.039999999999996</v>
      </c>
      <c r="B63" s="8">
        <f t="shared" ref="B63:B79" si="16">-(A63-$K$7)</f>
        <v>172.56</v>
      </c>
      <c r="E63" s="5" t="s">
        <v>37</v>
      </c>
      <c r="F63" s="6" t="e">
        <f>IF($A63&lt;&gt;"",((($A63/F$4)*3600)+3600*HOUR(#REF!)+60*MINUTE(#REF!)+SECOND(#REF!))/86400,"")</f>
        <v>#REF!</v>
      </c>
      <c r="G63" s="6" t="e">
        <f>IF($A63&lt;&gt;"",((($A63/G$4)*3600)+3600*HOUR(#REF!)+60*MINUTE(#REF!)+SECOND(#REF!))/86400,"")</f>
        <v>#REF!</v>
      </c>
      <c r="H63" s="7">
        <f>IF($A63&lt;&gt;"",((($A63/H$4)*3600)+3600*HOUR($O$9)+60*MINUTE($O$9)+SECOND($O$9))/86400,"")</f>
        <v>0.59136111111111112</v>
      </c>
      <c r="I63" s="7">
        <f>IF($A63&lt;&gt;"",((($A63/I$4)*3600)+3600*HOUR($O$11)+60*MINUTE($O$11)+SECOND($O$11))/86400,"")</f>
        <v>0.58776851851851852</v>
      </c>
      <c r="K63" s="8"/>
      <c r="S63" s="8"/>
    </row>
    <row r="64" spans="1:19" ht="31.35" customHeight="1" x14ac:dyDescent="0.2">
      <c r="A64" s="8">
        <f>A63+2</f>
        <v>33.039999999999992</v>
      </c>
      <c r="B64" s="8">
        <f t="shared" si="16"/>
        <v>170.56</v>
      </c>
      <c r="E64" s="5" t="s">
        <v>245</v>
      </c>
      <c r="F64" s="6" t="e">
        <f>IF($A64&lt;&gt;"",((($A64/F$4)*3600)+3600*HOUR(#REF!)+60*MINUTE(#REF!)+SECOND(#REF!))/86400,"")</f>
        <v>#REF!</v>
      </c>
      <c r="G64" s="6" t="e">
        <f>IF($A64&lt;&gt;"",((($A64/G$4)*3600)+3600*HOUR(#REF!)+60*MINUTE(#REF!)+SECOND(#REF!))/86400,"")</f>
        <v>#REF!</v>
      </c>
      <c r="H64" s="7">
        <f>IF($A64&lt;&gt;"",((($A64/H$4)*3600)+3600*HOUR($O$9)+60*MINUTE($O$9)+SECOND($O$9))/86400,"")</f>
        <v>0.59344444444444444</v>
      </c>
      <c r="I64" s="7">
        <f>IF($A64&lt;&gt;"",((($A64/I$4)*3600)+3600*HOUR($O$11)+60*MINUTE($O$11)+SECOND($O$11))/86400,"")</f>
        <v>0.58962037037037029</v>
      </c>
      <c r="K64" s="8"/>
      <c r="S64" s="8"/>
    </row>
    <row r="65" spans="1:19" ht="31.35" customHeight="1" x14ac:dyDescent="0.2">
      <c r="A65" s="8">
        <f>A64+1</f>
        <v>34.039999999999992</v>
      </c>
      <c r="B65" s="8">
        <f t="shared" si="16"/>
        <v>169.56</v>
      </c>
      <c r="E65" s="5" t="s">
        <v>246</v>
      </c>
      <c r="F65" s="6"/>
      <c r="G65" s="6"/>
      <c r="H65" s="7">
        <f t="shared" ref="H65:H66" si="17">IF($A65&lt;&gt;"",((($A65/H$4)*3600)+3600*HOUR($O$9)+60*MINUTE($O$9)+SECOND($O$9))/86400,"")</f>
        <v>0.59448611111111105</v>
      </c>
      <c r="I65" s="7">
        <f t="shared" ref="I65:I66" si="18">IF($A65&lt;&gt;"",((($A65/I$4)*3600)+3600*HOUR($O$11)+60*MINUTE($O$11)+SECOND($O$11))/86400,"")</f>
        <v>0.59054629629629629</v>
      </c>
      <c r="K65" s="8"/>
      <c r="S65" s="8"/>
    </row>
    <row r="66" spans="1:19" ht="31.35" customHeight="1" x14ac:dyDescent="0.2">
      <c r="A66" s="8">
        <f>A65+1.2</f>
        <v>35.239999999999995</v>
      </c>
      <c r="B66" s="8">
        <f t="shared" si="16"/>
        <v>168.36</v>
      </c>
      <c r="E66" s="5" t="s">
        <v>247</v>
      </c>
      <c r="F66" s="6" t="e">
        <f>IF($A66&lt;&gt;"",((($A66/F$4)*3600)+3600*HOUR(#REF!)+60*MINUTE(#REF!)+SECOND(#REF!))/86400,"")</f>
        <v>#REF!</v>
      </c>
      <c r="G66" s="6" t="e">
        <f>IF($A66&lt;&gt;"",((($A66/G$4)*3600)+3600*HOUR(#REF!)+60*MINUTE(#REF!)+SECOND(#REF!))/86400,"")</f>
        <v>#REF!</v>
      </c>
      <c r="H66" s="7">
        <f t="shared" si="17"/>
        <v>0.59573611111111113</v>
      </c>
      <c r="I66" s="7">
        <f t="shared" si="18"/>
        <v>0.59165740740740735</v>
      </c>
      <c r="K66" s="8"/>
      <c r="S66" s="8"/>
    </row>
    <row r="67" spans="1:19" ht="31.35" customHeight="1" x14ac:dyDescent="0.2">
      <c r="A67" s="39" t="s">
        <v>172</v>
      </c>
      <c r="B67" s="39"/>
      <c r="C67" s="39"/>
      <c r="D67" s="39"/>
      <c r="E67" s="39"/>
      <c r="F67" s="39"/>
      <c r="G67" s="39"/>
      <c r="H67" s="39"/>
      <c r="I67" s="39"/>
      <c r="K67" s="8"/>
      <c r="Q67" s="8"/>
      <c r="S67" s="8"/>
    </row>
    <row r="68" spans="1:19" ht="31.35" customHeight="1" x14ac:dyDescent="0.2">
      <c r="A68" s="37" t="s">
        <v>14</v>
      </c>
      <c r="B68" s="37"/>
      <c r="C68" s="37"/>
      <c r="D68" s="37"/>
      <c r="E68" s="37"/>
      <c r="F68" s="37"/>
      <c r="G68" s="37"/>
      <c r="H68" s="37"/>
      <c r="I68" s="37"/>
      <c r="K68" s="8"/>
    </row>
    <row r="69" spans="1:19" ht="31.35" customHeight="1" x14ac:dyDescent="0.2">
      <c r="A69" s="8">
        <f>A66+1.6</f>
        <v>36.839999999999996</v>
      </c>
      <c r="B69" s="8">
        <f t="shared" si="16"/>
        <v>166.76</v>
      </c>
      <c r="E69" s="5" t="s">
        <v>38</v>
      </c>
      <c r="F69" s="6" t="e">
        <f>IF($A69&lt;&gt;"",((($A69/F$4)*3600)+3600*HOUR(#REF!)+60*MINUTE(#REF!)+SECOND(#REF!))/86400,"")</f>
        <v>#REF!</v>
      </c>
      <c r="G69" s="6" t="e">
        <f>IF($A69&lt;&gt;"",((($A69/G$4)*3600)+3600*HOUR(#REF!)+60*MINUTE(#REF!)+SECOND(#REF!))/86400,"")</f>
        <v>#REF!</v>
      </c>
      <c r="H69" s="7">
        <f>IF($A69&lt;&gt;"",((($A69/H$4)*3600)+3600*HOUR($O$9)+60*MINUTE($O$9)+SECOND($O$9))/86400,"")</f>
        <v>0.59740277777777773</v>
      </c>
      <c r="I69" s="7">
        <f>IF($A69&lt;&gt;"",((($A69/I$4)*3600)+3600*HOUR($O$11)+60*MINUTE($O$11)+SECOND($O$11))/86400,"")</f>
        <v>0.59313888888888888</v>
      </c>
      <c r="K69" s="8"/>
      <c r="S69" s="8"/>
    </row>
    <row r="70" spans="1:19" ht="31.35" customHeight="1" x14ac:dyDescent="0.2">
      <c r="A70" s="8">
        <f>A69+0.8</f>
        <v>37.639999999999993</v>
      </c>
      <c r="B70" s="8">
        <f t="shared" si="16"/>
        <v>165.96</v>
      </c>
      <c r="E70" s="5" t="s">
        <v>38</v>
      </c>
      <c r="F70" s="6"/>
      <c r="G70" s="6"/>
      <c r="H70" s="7">
        <f>IF($A70&lt;&gt;"",((($A70/H$4)*3600)+3600*HOUR($O$9)+60*MINUTE($O$9)+SECOND($O$9))/86400,"")</f>
        <v>0.59823611111111108</v>
      </c>
      <c r="I70" s="7">
        <f>IF($A70&lt;&gt;"",((($A70/I$4)*3600)+3600*HOUR($O$11)+60*MINUTE($O$11)+SECOND($O$11))/86400,"")</f>
        <v>0.59387962962962959</v>
      </c>
      <c r="K70" s="8"/>
      <c r="S70" s="8"/>
    </row>
    <row r="71" spans="1:19" ht="31.35" customHeight="1" x14ac:dyDescent="0.2">
      <c r="A71" s="8">
        <f>A70+0.1</f>
        <v>37.739999999999995</v>
      </c>
      <c r="B71" s="8">
        <f t="shared" si="16"/>
        <v>165.86</v>
      </c>
      <c r="E71" s="5" t="s">
        <v>39</v>
      </c>
      <c r="F71" s="6" t="e">
        <f>IF($A71&lt;&gt;"",((($A71/F$4)*3600)+3600*HOUR(#REF!)+60*MINUTE(#REF!)+SECOND(#REF!))/86400,"")</f>
        <v>#REF!</v>
      </c>
      <c r="G71" s="6" t="e">
        <f>IF($A71&lt;&gt;"",((($A71/G$4)*3600)+3600*HOUR(#REF!)+60*MINUTE(#REF!)+SECOND(#REF!))/86400,"")</f>
        <v>#REF!</v>
      </c>
      <c r="H71" s="7">
        <f>IF($A71&lt;&gt;"",((($A71/H$4)*3600)+3600*HOUR($O$9)+60*MINUTE($O$9)+SECOND($O$9))/86400,"")</f>
        <v>0.59834027777777776</v>
      </c>
      <c r="I71" s="7">
        <f>IF($A71&lt;&gt;"",((($A71/I$4)*3600)+3600*HOUR($O$11)+60*MINUTE($O$11)+SECOND($O$11))/86400,"")</f>
        <v>0.59397222222222223</v>
      </c>
      <c r="K71" s="8"/>
      <c r="S71" s="8"/>
    </row>
    <row r="72" spans="1:19" ht="31.35" customHeight="1" x14ac:dyDescent="0.2">
      <c r="A72" s="8">
        <f>A71+0.35</f>
        <v>38.089999999999996</v>
      </c>
      <c r="B72" s="8">
        <f t="shared" si="16"/>
        <v>165.51</v>
      </c>
      <c r="E72" s="5" t="s">
        <v>225</v>
      </c>
      <c r="F72" s="6" t="e">
        <f>IF($A72&lt;&gt;"",((($A72/F$4)*3600)+3600*HOUR(#REF!)+60*MINUTE(#REF!)+SECOND(#REF!))/86400,"")</f>
        <v>#REF!</v>
      </c>
      <c r="G72" s="6" t="e">
        <f>IF($A72&lt;&gt;"",((($A72/G$4)*3600)+3600*HOUR(#REF!)+60*MINUTE(#REF!)+SECOND(#REF!))/86400,"")</f>
        <v>#REF!</v>
      </c>
      <c r="H72" s="7">
        <f>IF($A72&lt;&gt;"",((($A72/H$4)*3600)+3600*HOUR($O$9)+60*MINUTE($O$9)+SECOND($O$9))/86400,"")</f>
        <v>0.5987048611111111</v>
      </c>
      <c r="I72" s="7">
        <f>IF($A72&lt;&gt;"",((($A72/I$4)*3600)+3600*HOUR($O$11)+60*MINUTE($O$11)+SECOND($O$11))/86400,"")</f>
        <v>0.59429629629629621</v>
      </c>
      <c r="K72" s="8"/>
      <c r="S72" s="8"/>
    </row>
    <row r="73" spans="1:19" ht="31.35" customHeight="1" x14ac:dyDescent="0.2">
      <c r="A73" s="8">
        <f>A72+0.5</f>
        <v>38.589999999999996</v>
      </c>
      <c r="B73" s="8">
        <f t="shared" si="16"/>
        <v>165.01</v>
      </c>
      <c r="E73" s="5" t="s">
        <v>40</v>
      </c>
      <c r="F73" s="6" t="e">
        <f>IF($A73&lt;&gt;"",((($A73/F$4)*3600)+3600*HOUR(#REF!)+60*MINUTE(#REF!)+SECOND(#REF!))/86400,"")</f>
        <v>#REF!</v>
      </c>
      <c r="G73" s="6" t="e">
        <f>IF($A73&lt;&gt;"",((($A73/G$4)*3600)+3600*HOUR(#REF!)+60*MINUTE(#REF!)+SECOND(#REF!))/86400,"")</f>
        <v>#REF!</v>
      </c>
      <c r="H73" s="7">
        <f>IF($A73&lt;&gt;"",((($A73/H$4)*3600)+3600*HOUR($O$9)+60*MINUTE($O$9)+SECOND($O$9))/86400,"")</f>
        <v>0.5992256944444444</v>
      </c>
      <c r="I73" s="7">
        <f>IF($A73&lt;&gt;"",((($A73/I$4)*3600)+3600*HOUR($O$11)+60*MINUTE($O$11)+SECOND($O$11))/86400,"")</f>
        <v>0.59475925925925921</v>
      </c>
      <c r="K73" s="8"/>
      <c r="S73" s="8"/>
    </row>
    <row r="74" spans="1:19" ht="31.35" customHeight="1" x14ac:dyDescent="0.2">
      <c r="A74" s="37" t="s">
        <v>140</v>
      </c>
      <c r="B74" s="37"/>
      <c r="C74" s="37"/>
      <c r="D74" s="37"/>
      <c r="E74" s="37"/>
      <c r="F74" s="37"/>
      <c r="G74" s="37"/>
      <c r="H74" s="37"/>
      <c r="I74" s="37"/>
      <c r="K74" s="8"/>
    </row>
    <row r="75" spans="1:19" ht="31.35" customHeight="1" x14ac:dyDescent="0.2">
      <c r="A75" s="8">
        <f>A73+1.6</f>
        <v>40.19</v>
      </c>
      <c r="B75" s="8">
        <f t="shared" si="16"/>
        <v>163.41</v>
      </c>
      <c r="E75" s="5" t="s">
        <v>41</v>
      </c>
      <c r="F75" s="6" t="e">
        <f>IF($A75&lt;&gt;"",((($A75/F$4)*3600)+3600*HOUR(#REF!)+60*MINUTE(#REF!)+SECOND(#REF!))/86400,"")</f>
        <v>#REF!</v>
      </c>
      <c r="G75" s="6" t="e">
        <f>IF($A75&lt;&gt;"",((($A75/G$4)*3600)+3600*HOUR(#REF!)+60*MINUTE(#REF!)+SECOND(#REF!))/86400,"")</f>
        <v>#REF!</v>
      </c>
      <c r="H75" s="7">
        <f>IF($A75&lt;&gt;"",((($A75/H$4)*3600)+3600*HOUR($O$9)+60*MINUTE($O$9)+SECOND($O$9))/86400,"")</f>
        <v>0.60089236111111111</v>
      </c>
      <c r="I75" s="7">
        <f>IF($A75&lt;&gt;"",((($A75/I$4)*3600)+3600*HOUR($O$11)+60*MINUTE($O$11)+SECOND($O$11))/86400,"")</f>
        <v>0.59624074074074074</v>
      </c>
      <c r="K75" s="8"/>
      <c r="S75" s="8"/>
    </row>
    <row r="76" spans="1:19" ht="31.35" customHeight="1" x14ac:dyDescent="0.2">
      <c r="A76" s="37" t="s">
        <v>141</v>
      </c>
      <c r="B76" s="37"/>
      <c r="C76" s="37"/>
      <c r="D76" s="37"/>
      <c r="E76" s="37"/>
      <c r="F76" s="37"/>
      <c r="G76" s="37"/>
      <c r="H76" s="37"/>
      <c r="I76" s="37"/>
      <c r="K76" s="8"/>
    </row>
    <row r="77" spans="1:19" ht="31.35" customHeight="1" x14ac:dyDescent="0.2">
      <c r="A77" s="8">
        <f>A75+0.9</f>
        <v>41.089999999999996</v>
      </c>
      <c r="B77" s="8">
        <f t="shared" si="16"/>
        <v>162.51</v>
      </c>
      <c r="D77" s="12"/>
      <c r="E77" s="5" t="s">
        <v>42</v>
      </c>
      <c r="F77" s="6" t="e">
        <f>IF($A77&lt;&gt;"",((($A77/F$4)*3600)+3600*HOUR(#REF!)+60*MINUTE(#REF!)+SECOND(#REF!))/86400,"")</f>
        <v>#REF!</v>
      </c>
      <c r="G77" s="6" t="e">
        <f>IF($A77&lt;&gt;"",((($A77/G$4)*3600)+3600*HOUR(#REF!)+60*MINUTE(#REF!)+SECOND(#REF!))/86400,"")</f>
        <v>#REF!</v>
      </c>
      <c r="H77" s="7">
        <f>IF($A77&lt;&gt;"",((($A77/H$4)*3600)+3600*HOUR($O$9)+60*MINUTE($O$9)+SECOND($O$9))/86400,"")</f>
        <v>0.60182986111111114</v>
      </c>
      <c r="I77" s="7">
        <f>IF($A77&lt;&gt;"",((($A77/I$4)*3600)+3600*HOUR($O$11)+60*MINUTE($O$11)+SECOND($O$11))/86400,"")</f>
        <v>0.59707407407407409</v>
      </c>
      <c r="K77" s="8"/>
      <c r="S77" s="8"/>
    </row>
    <row r="78" spans="1:19" ht="31.35" customHeight="1" x14ac:dyDescent="0.2">
      <c r="A78" s="8">
        <f>A77+1.3</f>
        <v>42.389999999999993</v>
      </c>
      <c r="B78" s="8">
        <f t="shared" si="16"/>
        <v>161.21</v>
      </c>
      <c r="E78" s="5" t="s">
        <v>43</v>
      </c>
      <c r="F78" s="6" t="e">
        <f>IF($A78&lt;&gt;"",((($A78/F$4)*3600)+3600*HOUR(#REF!)+60*MINUTE(#REF!)+SECOND(#REF!))/86400,"")</f>
        <v>#REF!</v>
      </c>
      <c r="G78" s="6" t="e">
        <f>IF($A78&lt;&gt;"",((($A78/G$4)*3600)+3600*HOUR(#REF!)+60*MINUTE(#REF!)+SECOND(#REF!))/86400,"")</f>
        <v>#REF!</v>
      </c>
      <c r="H78" s="7">
        <f>IF($A78&lt;&gt;"",((($A78/H$4)*3600)+3600*HOUR($O$9)+60*MINUTE($O$9)+SECOND($O$9))/86400,"")</f>
        <v>0.6031840277777778</v>
      </c>
      <c r="I78" s="7">
        <f>IF($A78&lt;&gt;"",((($A78/I$4)*3600)+3600*HOUR($O$11)+60*MINUTE($O$11)+SECOND($O$11))/86400,"")</f>
        <v>0.5982777777777778</v>
      </c>
      <c r="K78" s="8"/>
      <c r="S78" s="8"/>
    </row>
    <row r="79" spans="1:19" ht="31.35" customHeight="1" x14ac:dyDescent="0.2">
      <c r="A79" s="8">
        <f>A78+0</f>
        <v>42.389999999999993</v>
      </c>
      <c r="B79" s="8">
        <f t="shared" si="16"/>
        <v>161.21</v>
      </c>
      <c r="E79" s="5" t="s">
        <v>44</v>
      </c>
      <c r="F79" s="6" t="e">
        <f>IF($A79&lt;&gt;"",((($A79/F$4)*3600)+3600*HOUR(#REF!)+60*MINUTE(#REF!)+SECOND(#REF!))/86400,"")</f>
        <v>#REF!</v>
      </c>
      <c r="G79" s="6" t="e">
        <f>IF($A79&lt;&gt;"",((($A79/G$4)*3600)+3600*HOUR(#REF!)+60*MINUTE(#REF!)+SECOND(#REF!))/86400,"")</f>
        <v>#REF!</v>
      </c>
      <c r="H79" s="7">
        <f>IF($A79&lt;&gt;"",((($A79/H$4)*3600)+3600*HOUR($O$9)+60*MINUTE($O$9)+SECOND($O$9))/86400,"")</f>
        <v>0.6031840277777778</v>
      </c>
      <c r="I79" s="7">
        <f>IF($A79&lt;&gt;"",((($A79/I$4)*3600)+3600*HOUR($O$11)+60*MINUTE($O$11)+SECOND($O$11))/86400,"")</f>
        <v>0.5982777777777778</v>
      </c>
      <c r="K79" s="8"/>
      <c r="S79" s="8"/>
    </row>
    <row r="80" spans="1:19" ht="31.35" customHeight="1" x14ac:dyDescent="0.2">
      <c r="A80" s="37" t="s">
        <v>142</v>
      </c>
      <c r="B80" s="37"/>
      <c r="C80" s="37"/>
      <c r="D80" s="37"/>
      <c r="E80" s="37"/>
      <c r="F80" s="37"/>
      <c r="G80" s="37"/>
      <c r="H80" s="37"/>
      <c r="I80" s="37"/>
      <c r="K80" s="8"/>
      <c r="S80" s="8"/>
    </row>
    <row r="81" spans="1:19" ht="31.35" customHeight="1" x14ac:dyDescent="0.2">
      <c r="A81" s="8">
        <f>A79+2.3</f>
        <v>44.689999999999991</v>
      </c>
      <c r="B81" s="8">
        <f>-(A81-$K$7)</f>
        <v>158.91</v>
      </c>
      <c r="E81" s="5" t="s">
        <v>45</v>
      </c>
      <c r="F81" s="6" t="e">
        <f>IF($A81&lt;&gt;"",((($A81/F$4)*3600)+3600*HOUR(#REF!)+60*MINUTE(#REF!)+SECOND(#REF!))/86400,"")</f>
        <v>#REF!</v>
      </c>
      <c r="G81" s="6" t="e">
        <f>IF($A81&lt;&gt;"",((($A81/G$4)*3600)+3600*HOUR(#REF!)+60*MINUTE(#REF!)+SECOND(#REF!))/86400,"")</f>
        <v>#REF!</v>
      </c>
      <c r="H81" s="7">
        <f>IF($A81&lt;&gt;"",((($A81/H$4)*3600)+3600*HOUR($O$9)+60*MINUTE($O$9)+SECOND($O$9))/86400,"")</f>
        <v>0.60557986111111106</v>
      </c>
      <c r="I81" s="7">
        <f>IF($A81&lt;&gt;"",((($A81/I$4)*3600)+3600*HOUR($O$11)+60*MINUTE($O$11)+SECOND($O$11))/86400,"")</f>
        <v>0.60040740740740739</v>
      </c>
      <c r="K81" s="8"/>
      <c r="S81" s="8"/>
    </row>
    <row r="82" spans="1:19" ht="31.35" customHeight="1" x14ac:dyDescent="0.2">
      <c r="A82" s="8">
        <f>A81+0.5</f>
        <v>45.189999999999991</v>
      </c>
      <c r="B82" s="8">
        <f>-(A82-$K$7)</f>
        <v>158.41</v>
      </c>
      <c r="E82" s="5" t="s">
        <v>46</v>
      </c>
      <c r="F82" s="6" t="e">
        <f>IF($A82&lt;&gt;"",((($A82/F$4)*3600)+3600*HOUR(#REF!)+60*MINUTE(#REF!)+SECOND(#REF!))/86400,"")</f>
        <v>#REF!</v>
      </c>
      <c r="G82" s="6" t="e">
        <f>IF($A82&lt;&gt;"",((($A82/G$4)*3600)+3600*HOUR(#REF!)+60*MINUTE(#REF!)+SECOND(#REF!))/86400,"")</f>
        <v>#REF!</v>
      </c>
      <c r="H82" s="7">
        <f>IF($A82&lt;&gt;"",((($A82/H$4)*3600)+3600*HOUR($O$9)+60*MINUTE($O$9)+SECOND($O$9))/86400,"")</f>
        <v>0.60610069444444448</v>
      </c>
      <c r="I82" s="7">
        <f>IF($A82&lt;&gt;"",((($A82/I$4)*3600)+3600*HOUR($O$11)+60*MINUTE($O$11)+SECOND($O$11))/86400,"")</f>
        <v>0.60087037037037039</v>
      </c>
      <c r="K82" s="8"/>
      <c r="S82" s="8"/>
    </row>
    <row r="83" spans="1:19" ht="31.35" customHeight="1" x14ac:dyDescent="0.2">
      <c r="A83" s="37" t="s">
        <v>143</v>
      </c>
      <c r="B83" s="37"/>
      <c r="C83" s="37"/>
      <c r="D83" s="37"/>
      <c r="E83" s="37"/>
      <c r="F83" s="37"/>
      <c r="G83" s="37"/>
      <c r="H83" s="37"/>
      <c r="I83" s="37"/>
      <c r="K83" s="8"/>
      <c r="S83" s="8"/>
    </row>
    <row r="84" spans="1:19" ht="31.35" customHeight="1" x14ac:dyDescent="0.2">
      <c r="A84" s="8">
        <f>A82+0.7</f>
        <v>45.889999999999993</v>
      </c>
      <c r="B84" s="8">
        <f t="shared" ref="B84:B90" si="19">-(A84-$K$7)</f>
        <v>157.71</v>
      </c>
      <c r="E84" s="5" t="s">
        <v>47</v>
      </c>
      <c r="F84" s="6" t="e">
        <f>IF($A84&lt;&gt;"",((($A84/F$4)*3600)+3600*HOUR(#REF!)+60*MINUTE(#REF!)+SECOND(#REF!))/86400,"")</f>
        <v>#REF!</v>
      </c>
      <c r="G84" s="6" t="e">
        <f>IF($A84&lt;&gt;"",((($A84/G$4)*3600)+3600*HOUR(#REF!)+60*MINUTE(#REF!)+SECOND(#REF!))/86400,"")</f>
        <v>#REF!</v>
      </c>
      <c r="H84" s="7">
        <f t="shared" ref="H84:H90" si="20">IF($A84&lt;&gt;"",((($A84/H$4)*3600)+3600*HOUR($O$9)+60*MINUTE($O$9)+SECOND($O$9))/86400,"")</f>
        <v>0.60682986111111115</v>
      </c>
      <c r="I84" s="7">
        <f t="shared" ref="I84:I91" si="21">IF($A84&lt;&gt;"",((($A84/I$4)*3600)+3600*HOUR($O$11)+60*MINUTE($O$11)+SECOND($O$11))/86400,"")</f>
        <v>0.60151851851851845</v>
      </c>
      <c r="K84" s="8"/>
      <c r="S84" s="8"/>
    </row>
    <row r="85" spans="1:19" ht="31.35" customHeight="1" x14ac:dyDescent="0.2">
      <c r="A85" s="8">
        <f>A84+2.8</f>
        <v>48.689999999999991</v>
      </c>
      <c r="B85" s="8">
        <f t="shared" si="19"/>
        <v>154.91</v>
      </c>
      <c r="E85" s="5" t="s">
        <v>48</v>
      </c>
      <c r="F85" s="6" t="e">
        <f>IF($A85&lt;&gt;"",((($A85/F$4)*3600)+3600*HOUR(#REF!)+60*MINUTE(#REF!)+SECOND(#REF!))/86400,"")</f>
        <v>#REF!</v>
      </c>
      <c r="G85" s="6" t="e">
        <f>IF($A85&lt;&gt;"",((($A85/G$4)*3600)+3600*HOUR(#REF!)+60*MINUTE(#REF!)+SECOND(#REF!))/86400,"")</f>
        <v>#REF!</v>
      </c>
      <c r="H85" s="7">
        <f t="shared" si="20"/>
        <v>0.60974652777777771</v>
      </c>
      <c r="I85" s="7">
        <f t="shared" si="21"/>
        <v>0.60411111111111104</v>
      </c>
      <c r="K85" s="8"/>
      <c r="S85" s="8"/>
    </row>
    <row r="86" spans="1:19" ht="31.35" customHeight="1" x14ac:dyDescent="0.2">
      <c r="A86" s="8">
        <f>A85+0.1</f>
        <v>48.789999999999992</v>
      </c>
      <c r="B86" s="8">
        <f t="shared" si="19"/>
        <v>154.81</v>
      </c>
      <c r="E86" s="5" t="s">
        <v>178</v>
      </c>
      <c r="F86" s="6" t="e">
        <f>IF($A86&lt;&gt;"",((($A86/F$4)*3600)+3600*HOUR(#REF!)+60*MINUTE(#REF!)+SECOND(#REF!))/86400,"")</f>
        <v>#REF!</v>
      </c>
      <c r="G86" s="6" t="e">
        <f>IF($A86&lt;&gt;"",((($A86/G$4)*3600)+3600*HOUR(#REF!)+60*MINUTE(#REF!)+SECOND(#REF!))/86400,"")</f>
        <v>#REF!</v>
      </c>
      <c r="H86" s="7">
        <f t="shared" si="20"/>
        <v>0.6098506944444444</v>
      </c>
      <c r="I86" s="7">
        <f t="shared" si="21"/>
        <v>0.60420370370370369</v>
      </c>
      <c r="K86" s="8"/>
      <c r="S86" s="8"/>
    </row>
    <row r="87" spans="1:19" ht="31.35" customHeight="1" x14ac:dyDescent="0.2">
      <c r="A87" s="8">
        <f>A86+0.18</f>
        <v>48.969999999999992</v>
      </c>
      <c r="B87" s="8">
        <f t="shared" si="19"/>
        <v>154.63</v>
      </c>
      <c r="E87" s="5" t="s">
        <v>179</v>
      </c>
      <c r="F87" s="6" t="e">
        <f>IF($A87&lt;&gt;"",((($A87/F$4)*3600)+3600*HOUR(#REF!)+60*MINUTE(#REF!)+SECOND(#REF!))/86400,"")</f>
        <v>#REF!</v>
      </c>
      <c r="G87" s="6" t="e">
        <f>IF($A87&lt;&gt;"",((($A87/G$4)*3600)+3600*HOUR(#REF!)+60*MINUTE(#REF!)+SECOND(#REF!))/86400,"")</f>
        <v>#REF!</v>
      </c>
      <c r="H87" s="7">
        <f t="shared" si="20"/>
        <v>0.61003819444444451</v>
      </c>
      <c r="I87" s="7">
        <f t="shared" si="21"/>
        <v>0.60437037037037034</v>
      </c>
      <c r="K87" s="8"/>
      <c r="S87" s="8"/>
    </row>
    <row r="88" spans="1:19" ht="31.35" customHeight="1" x14ac:dyDescent="0.2">
      <c r="A88" s="8">
        <f>A87+0.6</f>
        <v>49.569999999999993</v>
      </c>
      <c r="B88" s="8">
        <f t="shared" si="19"/>
        <v>154.03</v>
      </c>
      <c r="E88" s="5" t="s">
        <v>180</v>
      </c>
      <c r="F88" s="6" t="e">
        <f>IF($A88&lt;&gt;"",((($A88/F$4)*3600)+3600*HOUR(#REF!)+60*MINUTE(#REF!)+SECOND(#REF!))/86400,"")</f>
        <v>#REF!</v>
      </c>
      <c r="G88" s="6" t="e">
        <f>IF($A88&lt;&gt;"",((($A88/G$4)*3600)+3600*HOUR(#REF!)+60*MINUTE(#REF!)+SECOND(#REF!))/86400,"")</f>
        <v>#REF!</v>
      </c>
      <c r="H88" s="7">
        <f t="shared" si="20"/>
        <v>0.6106631944444445</v>
      </c>
      <c r="I88" s="7">
        <f t="shared" si="21"/>
        <v>0.60492592592592587</v>
      </c>
      <c r="K88" s="8"/>
      <c r="S88" s="8"/>
    </row>
    <row r="89" spans="1:19" ht="31.35" customHeight="1" x14ac:dyDescent="0.2">
      <c r="A89" s="8">
        <f>A88+0.35</f>
        <v>49.919999999999995</v>
      </c>
      <c r="B89" s="8">
        <f t="shared" si="19"/>
        <v>153.68</v>
      </c>
      <c r="E89" s="5" t="s">
        <v>181</v>
      </c>
      <c r="F89" s="6" t="e">
        <f>IF($A89&lt;&gt;"",((($A89/F$4)*3600)+3600*HOUR(#REF!)+60*MINUTE(#REF!)+SECOND(#REF!))/86400,"")</f>
        <v>#REF!</v>
      </c>
      <c r="G89" s="6" t="e">
        <f>IF($A89&lt;&gt;"",((($A89/G$4)*3600)+3600*HOUR(#REF!)+60*MINUTE(#REF!)+SECOND(#REF!))/86400,"")</f>
        <v>#REF!</v>
      </c>
      <c r="H89" s="7">
        <f t="shared" si="20"/>
        <v>0.61102777777777784</v>
      </c>
      <c r="I89" s="7">
        <f t="shared" si="21"/>
        <v>0.60524999999999995</v>
      </c>
      <c r="K89" s="8"/>
      <c r="L89" s="8"/>
      <c r="S89" s="8"/>
    </row>
    <row r="90" spans="1:19" ht="31.35" customHeight="1" x14ac:dyDescent="0.2">
      <c r="A90" s="8">
        <f>A89+0.15</f>
        <v>50.069999999999993</v>
      </c>
      <c r="B90" s="8">
        <f t="shared" si="19"/>
        <v>153.53</v>
      </c>
      <c r="E90" s="5" t="s">
        <v>49</v>
      </c>
      <c r="F90" s="6" t="e">
        <f>IF($A90&lt;&gt;"",((($A90/F$4)*3600)+3600*HOUR(#REF!)+60*MINUTE(#REF!)+SECOND(#REF!))/86400,"")</f>
        <v>#REF!</v>
      </c>
      <c r="G90" s="6" t="e">
        <f>IF($A90&lt;&gt;"",((($A90/G$4)*3600)+3600*HOUR(#REF!)+60*MINUTE(#REF!)+SECOND(#REF!))/86400,"")</f>
        <v>#REF!</v>
      </c>
      <c r="H90" s="7">
        <f t="shared" si="20"/>
        <v>0.61118402777777781</v>
      </c>
      <c r="I90" s="7">
        <f t="shared" si="21"/>
        <v>0.60538888888888887</v>
      </c>
      <c r="K90" s="8"/>
      <c r="S90" s="8"/>
    </row>
    <row r="91" spans="1:19" ht="31.35" customHeight="1" x14ac:dyDescent="0.2">
      <c r="A91" s="8">
        <f>A90+3.4</f>
        <v>53.469999999999992</v>
      </c>
      <c r="B91" s="8">
        <f t="shared" ref="B91:B154" si="22">-(A91-$K$7)</f>
        <v>150.13</v>
      </c>
      <c r="E91" s="5" t="s">
        <v>50</v>
      </c>
      <c r="F91" s="6"/>
      <c r="G91" s="6"/>
      <c r="H91" s="7">
        <f>IF($A91&lt;&gt;"",((($A91/H$4)*3600)+3600*HOUR($O$9)+60*MINUTE($O$9)+SECOND($O$9))/86400,"")</f>
        <v>0.61472569444444447</v>
      </c>
      <c r="I91" s="7">
        <f t="shared" si="21"/>
        <v>0.60853703703703699</v>
      </c>
      <c r="K91" s="8"/>
      <c r="Q91" s="8"/>
      <c r="S91" s="8"/>
    </row>
    <row r="92" spans="1:19" ht="31.35" customHeight="1" x14ac:dyDescent="0.2">
      <c r="A92" s="37" t="s">
        <v>144</v>
      </c>
      <c r="B92" s="37"/>
      <c r="C92" s="37"/>
      <c r="D92" s="37"/>
      <c r="E92" s="37"/>
      <c r="F92" s="37"/>
      <c r="G92" s="37"/>
      <c r="H92" s="37"/>
      <c r="I92" s="37"/>
      <c r="K92" s="8"/>
      <c r="Q92" s="8"/>
      <c r="S92" s="8"/>
    </row>
    <row r="93" spans="1:19" ht="31.35" customHeight="1" x14ac:dyDescent="0.2">
      <c r="A93" s="8">
        <f>A91+0.4</f>
        <v>53.86999999999999</v>
      </c>
      <c r="B93" s="8">
        <f t="shared" si="22"/>
        <v>149.73000000000002</v>
      </c>
      <c r="E93" s="5" t="s">
        <v>51</v>
      </c>
      <c r="F93" s="6" t="e">
        <f>IF($A93&lt;&gt;"",((($A93/F$4)*3600)+3600*HOUR(#REF!)+60*MINUTE(#REF!)+SECOND(#REF!))/86400,"")</f>
        <v>#REF!</v>
      </c>
      <c r="G93" s="6" t="e">
        <f>IF($A93&lt;&gt;"",((($A93/G$4)*3600)+3600*HOUR(#REF!)+60*MINUTE(#REF!)+SECOND(#REF!))/86400,"")</f>
        <v>#REF!</v>
      </c>
      <c r="H93" s="7">
        <f>IF($A93&lt;&gt;"",((($A93/H$4)*3600)+3600*HOUR($O$9)+60*MINUTE($O$9)+SECOND($O$9))/86400,"")</f>
        <v>0.61514236111111109</v>
      </c>
      <c r="I93" s="7">
        <f>IF($A93&lt;&gt;"",((($A93/I$4)*3600)+3600*HOUR($O$11)+60*MINUTE($O$11)+SECOND($O$11))/86400,"")</f>
        <v>0.60890740740740734</v>
      </c>
      <c r="K93" s="8"/>
      <c r="Q93" s="8"/>
      <c r="S93" s="8"/>
    </row>
    <row r="94" spans="1:19" ht="31.35" customHeight="1" x14ac:dyDescent="0.2">
      <c r="A94" s="8">
        <f>A93+2.8</f>
        <v>56.669999999999987</v>
      </c>
      <c r="B94" s="8">
        <f>-(A94-$K$7)</f>
        <v>146.93</v>
      </c>
      <c r="E94" s="5" t="s">
        <v>89</v>
      </c>
      <c r="F94" s="6" t="e">
        <f>IF($A94&lt;&gt;"",((($A94/F$4)*3600)+3600*HOUR(#REF!)+60*MINUTE(#REF!)+SECOND(#REF!))/86400,"")</f>
        <v>#REF!</v>
      </c>
      <c r="G94" s="6" t="e">
        <f>IF($A94&lt;&gt;"",((($A94/G$4)*3600)+3600*HOUR(#REF!)+60*MINUTE(#REF!)+SECOND(#REF!))/86400,"")</f>
        <v>#REF!</v>
      </c>
      <c r="H94" s="7">
        <f>IF($A94&lt;&gt;"",((($A94/H$4)*3600)+3600*HOUR($O$9)+60*MINUTE($O$9)+SECOND($O$9))/86400,"")</f>
        <v>0.61805902777777777</v>
      </c>
      <c r="I94" s="7">
        <f>IF($A94&lt;&gt;"",((($A94/I$4)*3600)+3600*HOUR($O$11)+60*MINUTE($O$11)+SECOND($O$11))/86400,"")</f>
        <v>0.61149999999999993</v>
      </c>
      <c r="K94" s="8"/>
      <c r="Q94" s="8"/>
      <c r="S94" s="8"/>
    </row>
    <row r="95" spans="1:19" ht="31.35" customHeight="1" x14ac:dyDescent="0.2">
      <c r="A95" s="8">
        <f>A94+0.5</f>
        <v>57.169999999999987</v>
      </c>
      <c r="B95" s="8">
        <f>-(A95-$K$7)</f>
        <v>146.43</v>
      </c>
      <c r="E95" s="5" t="s">
        <v>217</v>
      </c>
      <c r="F95" s="6" t="e">
        <f>IF($A95&lt;&gt;"",((($A95/F$4)*3600)+3600*HOUR(#REF!)+60*MINUTE(#REF!)+SECOND(#REF!))/86400,"")</f>
        <v>#REF!</v>
      </c>
      <c r="G95" s="6" t="e">
        <f>IF($A95&lt;&gt;"",((($A95/G$4)*3600)+3600*HOUR(#REF!)+60*MINUTE(#REF!)+SECOND(#REF!))/86400,"")</f>
        <v>#REF!</v>
      </c>
      <c r="H95" s="7">
        <f>IF($A95&lt;&gt;"",((($A95/H$4)*3600)+3600*HOUR($O$9)+60*MINUTE($O$9)+SECOND($O$9))/86400,"")</f>
        <v>0.61857986111111118</v>
      </c>
      <c r="I95" s="7">
        <f>IF($A95&lt;&gt;"",((($A95/I$4)*3600)+3600*HOUR($O$11)+60*MINUTE($O$11)+SECOND($O$11))/86400,"")</f>
        <v>0.61196296296296293</v>
      </c>
      <c r="K95" s="8"/>
      <c r="Q95" s="8"/>
      <c r="S95" s="8"/>
    </row>
    <row r="96" spans="1:19" ht="31.35" customHeight="1" x14ac:dyDescent="0.2">
      <c r="A96" s="40" t="s">
        <v>8</v>
      </c>
      <c r="B96" s="40"/>
      <c r="C96" s="40"/>
      <c r="D96" s="40"/>
      <c r="E96" s="40"/>
      <c r="F96" s="40"/>
      <c r="G96" s="40"/>
      <c r="H96" s="40"/>
      <c r="I96" s="40"/>
      <c r="K96" s="8"/>
      <c r="Q96" s="8"/>
    </row>
    <row r="97" spans="1:19" ht="31.35" customHeight="1" x14ac:dyDescent="0.2">
      <c r="A97" s="37" t="s">
        <v>145</v>
      </c>
      <c r="B97" s="37"/>
      <c r="C97" s="37"/>
      <c r="D97" s="37"/>
      <c r="E97" s="37"/>
      <c r="F97" s="37"/>
      <c r="G97" s="37"/>
      <c r="H97" s="37"/>
      <c r="I97" s="37"/>
      <c r="K97" s="8"/>
      <c r="Q97" s="8"/>
    </row>
    <row r="98" spans="1:19" ht="31.35" customHeight="1" x14ac:dyDescent="0.2">
      <c r="A98" s="8">
        <f>A95+1.7</f>
        <v>58.86999999999999</v>
      </c>
      <c r="B98" s="8">
        <f>-(A98-$K$7)</f>
        <v>144.73000000000002</v>
      </c>
      <c r="E98" s="5" t="s">
        <v>52</v>
      </c>
      <c r="F98" s="6" t="e">
        <f>IF($A98&lt;&gt;"",((($A98/F$4)*3600)+3600*HOUR(#REF!)+60*MINUTE(#REF!)+SECOND(#REF!))/86400,"")</f>
        <v>#REF!</v>
      </c>
      <c r="G98" s="6" t="e">
        <f>IF($A98&lt;&gt;"",((($A98/G$4)*3600)+3600*HOUR(#REF!)+60*MINUTE(#REF!)+SECOND(#REF!))/86400,"")</f>
        <v>#REF!</v>
      </c>
      <c r="H98" s="7">
        <f>IF($A98&lt;&gt;"",((($A98/H$4)*3600)+3600*HOUR($O$9)+60*MINUTE($O$9)+SECOND($O$9))/86400,"")</f>
        <v>0.62035069444444435</v>
      </c>
      <c r="I98" s="7">
        <f>IF($A98&lt;&gt;"",((($A98/I$4)*3600)+3600*HOUR($O$11)+60*MINUTE($O$11)+SECOND($O$11))/86400,"")</f>
        <v>0.61353703703703699</v>
      </c>
      <c r="K98" s="8"/>
      <c r="Q98" s="8"/>
      <c r="S98" s="8"/>
    </row>
    <row r="99" spans="1:19" ht="31.35" customHeight="1" x14ac:dyDescent="0.2">
      <c r="A99" s="8">
        <f>A98+0.9</f>
        <v>59.769999999999989</v>
      </c>
      <c r="B99" s="8">
        <f>-(A99-$K$7)</f>
        <v>143.83000000000001</v>
      </c>
      <c r="E99" s="5" t="s">
        <v>53</v>
      </c>
      <c r="F99" s="6"/>
      <c r="G99" s="6"/>
      <c r="H99" s="7">
        <f>IF($A99&lt;&gt;"",((($A99/H$4)*3600)+3600*HOUR($O$9)+60*MINUTE($O$9)+SECOND($O$9))/86400,"")</f>
        <v>0.62128819444444439</v>
      </c>
      <c r="I99" s="7">
        <f>IF($A99&lt;&gt;"",((($A99/I$4)*3600)+3600*HOUR($O$11)+60*MINUTE($O$11)+SECOND($O$11))/86400,"")</f>
        <v>0.61437037037037034</v>
      </c>
      <c r="K99" s="8"/>
      <c r="Q99" s="8"/>
      <c r="S99" s="8"/>
    </row>
    <row r="100" spans="1:19" ht="31.35" customHeight="1" x14ac:dyDescent="0.2">
      <c r="A100" s="39" t="s">
        <v>172</v>
      </c>
      <c r="B100" s="39"/>
      <c r="C100" s="39"/>
      <c r="D100" s="39"/>
      <c r="E100" s="39"/>
      <c r="F100" s="39"/>
      <c r="G100" s="39"/>
      <c r="H100" s="39"/>
      <c r="I100" s="39"/>
      <c r="K100" s="8"/>
      <c r="Q100" s="8"/>
      <c r="S100" s="8"/>
    </row>
    <row r="101" spans="1:19" ht="31.35" customHeight="1" x14ac:dyDescent="0.2">
      <c r="A101" s="37" t="s">
        <v>146</v>
      </c>
      <c r="B101" s="37"/>
      <c r="C101" s="37"/>
      <c r="D101" s="37"/>
      <c r="E101" s="37"/>
      <c r="F101" s="37"/>
      <c r="G101" s="37"/>
      <c r="H101" s="37"/>
      <c r="I101" s="37"/>
      <c r="K101" s="8"/>
      <c r="Q101" s="8"/>
    </row>
    <row r="102" spans="1:19" ht="31.35" customHeight="1" x14ac:dyDescent="0.2">
      <c r="A102" s="8">
        <f>A99+0.2</f>
        <v>59.969999999999992</v>
      </c>
      <c r="B102" s="8">
        <f>-(A102-$K$7)</f>
        <v>143.63</v>
      </c>
      <c r="E102" s="5" t="s">
        <v>54</v>
      </c>
      <c r="F102" s="6"/>
      <c r="G102" s="6"/>
      <c r="H102" s="7">
        <f t="shared" ref="H102:H112" si="23">IF($A102&lt;&gt;"",((($A102/H$4)*3600)+3600*HOUR($O$9)+60*MINUTE($O$9)+SECOND($O$9))/86400,"")</f>
        <v>0.62149652777777786</v>
      </c>
      <c r="I102" s="7">
        <f t="shared" ref="I102:I107" si="24">IF($A102&lt;&gt;"",((($A102/I$4)*3600)+3600*HOUR($O$11)+60*MINUTE($O$11)+SECOND($O$11))/86400,"")</f>
        <v>0.61455555555555552</v>
      </c>
      <c r="K102" s="8"/>
      <c r="Q102" s="8"/>
      <c r="S102" s="8"/>
    </row>
    <row r="103" spans="1:19" ht="31.35" customHeight="1" x14ac:dyDescent="0.2">
      <c r="A103" s="8">
        <f>A102+2.7</f>
        <v>62.669999999999995</v>
      </c>
      <c r="B103" s="8">
        <f>-(A103-$K$7)</f>
        <v>140.93</v>
      </c>
      <c r="E103" s="5" t="s">
        <v>115</v>
      </c>
      <c r="F103" s="6"/>
      <c r="G103" s="6"/>
      <c r="H103" s="7">
        <f t="shared" si="23"/>
        <v>0.62430902777777786</v>
      </c>
      <c r="I103" s="7">
        <f t="shared" si="24"/>
        <v>0.61705555555555558</v>
      </c>
      <c r="K103" s="8"/>
      <c r="Q103" s="8"/>
      <c r="S103" s="8"/>
    </row>
    <row r="104" spans="1:19" ht="31.35" customHeight="1" x14ac:dyDescent="0.2">
      <c r="A104" s="8">
        <f>A103+1.3</f>
        <v>63.969999999999992</v>
      </c>
      <c r="B104" s="8">
        <f>-(A104-$K$7)</f>
        <v>139.63</v>
      </c>
      <c r="E104" s="5" t="s">
        <v>55</v>
      </c>
      <c r="F104" s="6"/>
      <c r="G104" s="6"/>
      <c r="H104" s="7">
        <f t="shared" si="23"/>
        <v>0.62566319444444451</v>
      </c>
      <c r="I104" s="7">
        <f t="shared" si="24"/>
        <v>0.61825925925925929</v>
      </c>
      <c r="K104" s="8"/>
      <c r="Q104" s="8"/>
      <c r="S104" s="8"/>
    </row>
    <row r="105" spans="1:19" ht="31.35" customHeight="1" x14ac:dyDescent="0.2">
      <c r="A105" s="8">
        <f>A104+0.5</f>
        <v>64.47</v>
      </c>
      <c r="B105" s="8">
        <f t="shared" si="22"/>
        <v>139.13</v>
      </c>
      <c r="E105" s="5" t="s">
        <v>56</v>
      </c>
      <c r="F105" s="6"/>
      <c r="G105" s="6"/>
      <c r="H105" s="7">
        <f t="shared" si="23"/>
        <v>0.62618402777777782</v>
      </c>
      <c r="I105" s="7">
        <f t="shared" si="24"/>
        <v>0.61872222222222217</v>
      </c>
      <c r="K105" s="8"/>
      <c r="Q105" s="8"/>
      <c r="S105" s="8"/>
    </row>
    <row r="106" spans="1:19" ht="31.35" customHeight="1" x14ac:dyDescent="0.2">
      <c r="A106" s="8">
        <f>A105+0.6</f>
        <v>65.069999999999993</v>
      </c>
      <c r="B106" s="8">
        <f t="shared" si="22"/>
        <v>138.53</v>
      </c>
      <c r="E106" s="5" t="s">
        <v>57</v>
      </c>
      <c r="F106" s="6"/>
      <c r="G106" s="6"/>
      <c r="H106" s="7">
        <f t="shared" si="23"/>
        <v>0.62680902777777781</v>
      </c>
      <c r="I106" s="7">
        <f t="shared" si="24"/>
        <v>0.61927777777777782</v>
      </c>
      <c r="K106" s="8"/>
      <c r="Q106" s="8"/>
      <c r="S106" s="8"/>
    </row>
    <row r="107" spans="1:19" ht="31.35" customHeight="1" x14ac:dyDescent="0.2">
      <c r="A107" s="8">
        <f>A106+0.4</f>
        <v>65.47</v>
      </c>
      <c r="B107" s="8">
        <f t="shared" si="22"/>
        <v>138.13</v>
      </c>
      <c r="E107" s="5" t="s">
        <v>218</v>
      </c>
      <c r="F107" s="6"/>
      <c r="G107" s="6"/>
      <c r="H107" s="7">
        <f t="shared" si="23"/>
        <v>0.62722569444444443</v>
      </c>
      <c r="I107" s="7">
        <f t="shared" si="24"/>
        <v>0.61964814814814817</v>
      </c>
      <c r="K107" s="8"/>
      <c r="Q107" s="8"/>
      <c r="S107" s="8"/>
    </row>
    <row r="108" spans="1:19" ht="31.35" customHeight="1" x14ac:dyDescent="0.2">
      <c r="A108" s="37" t="s">
        <v>147</v>
      </c>
      <c r="B108" s="37"/>
      <c r="C108" s="37"/>
      <c r="D108" s="37"/>
      <c r="E108" s="37"/>
      <c r="F108" s="37"/>
      <c r="G108" s="37"/>
      <c r="H108" s="37"/>
      <c r="I108" s="37"/>
      <c r="K108" s="8"/>
      <c r="Q108" s="8"/>
      <c r="S108" s="8"/>
    </row>
    <row r="109" spans="1:19" ht="31.35" customHeight="1" x14ac:dyDescent="0.2">
      <c r="A109" s="8">
        <f>A107+1</f>
        <v>66.47</v>
      </c>
      <c r="B109" s="8">
        <f t="shared" si="22"/>
        <v>137.13</v>
      </c>
      <c r="E109" s="5" t="s">
        <v>58</v>
      </c>
      <c r="F109" s="6"/>
      <c r="G109" s="6"/>
      <c r="H109" s="7">
        <f t="shared" si="23"/>
        <v>0.62826736111111114</v>
      </c>
      <c r="I109" s="7">
        <f>IF($A109&lt;&gt;"",((($A109/I$4)*3600)+3600*HOUR($O$11)+60*MINUTE($O$11)+SECOND($O$11))/86400,"")</f>
        <v>0.62057407407407406</v>
      </c>
      <c r="K109" s="8"/>
      <c r="Q109" s="8"/>
      <c r="S109" s="8"/>
    </row>
    <row r="110" spans="1:19" ht="31.35" customHeight="1" x14ac:dyDescent="0.2">
      <c r="A110" s="8">
        <f>A109+0.4</f>
        <v>66.87</v>
      </c>
      <c r="B110" s="8">
        <f t="shared" si="22"/>
        <v>136.72999999999999</v>
      </c>
      <c r="E110" s="5" t="s">
        <v>59</v>
      </c>
      <c r="F110" s="6"/>
      <c r="G110" s="6"/>
      <c r="H110" s="7">
        <f t="shared" si="23"/>
        <v>0.62868402777777777</v>
      </c>
      <c r="I110" s="7">
        <f>IF($A110&lt;&gt;"",((($A110/I$4)*3600)+3600*HOUR($O$11)+60*MINUTE($O$11)+SECOND($O$11))/86400,"")</f>
        <v>0.62094444444444441</v>
      </c>
      <c r="K110" s="8"/>
      <c r="Q110" s="8"/>
      <c r="S110" s="8"/>
    </row>
    <row r="111" spans="1:19" ht="31.35" customHeight="1" x14ac:dyDescent="0.2">
      <c r="A111" s="8">
        <f>A110+0.7</f>
        <v>67.570000000000007</v>
      </c>
      <c r="B111" s="8">
        <f t="shared" si="22"/>
        <v>136.02999999999997</v>
      </c>
      <c r="E111" s="5" t="s">
        <v>60</v>
      </c>
      <c r="F111" s="6"/>
      <c r="G111" s="6"/>
      <c r="H111" s="7">
        <f t="shared" si="23"/>
        <v>0.62941319444444443</v>
      </c>
      <c r="I111" s="7">
        <f>IF($A111&lt;&gt;"",((($A111/I$4)*3600)+3600*HOUR($O$11)+60*MINUTE($O$11)+SECOND($O$11))/86400,"")</f>
        <v>0.62159259259259259</v>
      </c>
      <c r="K111" s="8"/>
      <c r="Q111" s="8"/>
      <c r="S111" s="8"/>
    </row>
    <row r="112" spans="1:19" ht="31.35" customHeight="1" x14ac:dyDescent="0.2">
      <c r="A112" s="8">
        <f>A111+0.7</f>
        <v>68.27000000000001</v>
      </c>
      <c r="B112" s="8">
        <f t="shared" si="22"/>
        <v>135.32999999999998</v>
      </c>
      <c r="E112" s="5" t="s">
        <v>119</v>
      </c>
      <c r="F112" s="6"/>
      <c r="G112" s="6"/>
      <c r="H112" s="7">
        <f t="shared" si="23"/>
        <v>0.6301423611111111</v>
      </c>
      <c r="I112" s="7">
        <f>IF($A112&lt;&gt;"",((($A112/I$4)*3600)+3600*HOUR($O$11)+60*MINUTE($O$11)+SECOND($O$11))/86400,"")</f>
        <v>0.62224074074074076</v>
      </c>
      <c r="K112" s="8"/>
      <c r="Q112" s="8"/>
      <c r="S112" s="8"/>
    </row>
    <row r="113" spans="1:19" ht="31.35" customHeight="1" x14ac:dyDescent="0.2">
      <c r="A113" s="37" t="s">
        <v>148</v>
      </c>
      <c r="B113" s="37"/>
      <c r="C113" s="37"/>
      <c r="D113" s="37"/>
      <c r="E113" s="37"/>
      <c r="F113" s="37"/>
      <c r="G113" s="37"/>
      <c r="H113" s="37"/>
      <c r="I113" s="37"/>
      <c r="K113" s="8"/>
      <c r="Q113" s="8"/>
    </row>
    <row r="114" spans="1:19" ht="31.35" customHeight="1" x14ac:dyDescent="0.2">
      <c r="A114" s="8">
        <f>A112+0.8</f>
        <v>69.070000000000007</v>
      </c>
      <c r="B114" s="8">
        <f t="shared" si="22"/>
        <v>134.52999999999997</v>
      </c>
      <c r="D114" s="12"/>
      <c r="E114" s="5" t="s">
        <v>61</v>
      </c>
      <c r="F114" s="6"/>
      <c r="G114" s="6"/>
      <c r="H114" s="7">
        <f>IF($A114&lt;&gt;"",((($A114/H$4)*3600)+3600*HOUR($O$9)+60*MINUTE($O$9)+SECOND($O$9))/86400,"")</f>
        <v>0.63097569444444446</v>
      </c>
      <c r="I114" s="7">
        <f>IF($A114&lt;&gt;"",((($A114/I$4)*3600)+3600*HOUR($O$11)+60*MINUTE($O$11)+SECOND($O$11))/86400,"")</f>
        <v>0.62298148148148147</v>
      </c>
      <c r="K114" s="8"/>
      <c r="Q114" s="8"/>
      <c r="S114" s="8"/>
    </row>
    <row r="115" spans="1:19" ht="31.35" customHeight="1" x14ac:dyDescent="0.2">
      <c r="A115" s="8">
        <f>A114+1.2</f>
        <v>70.27000000000001</v>
      </c>
      <c r="B115" s="8">
        <f t="shared" si="22"/>
        <v>133.32999999999998</v>
      </c>
      <c r="E115" s="5" t="s">
        <v>62</v>
      </c>
      <c r="F115" s="6"/>
      <c r="G115" s="6"/>
      <c r="H115" s="7">
        <f>IF($A115&lt;&gt;"",((($A115/H$4)*3600)+3600*HOUR($O$9)+60*MINUTE($O$9)+SECOND($O$9))/86400,"")</f>
        <v>0.63222569444444443</v>
      </c>
      <c r="I115" s="7">
        <f>IF($A115&lt;&gt;"",((($A115/I$4)*3600)+3600*HOUR($O$11)+60*MINUTE($O$11)+SECOND($O$11))/86400,"")</f>
        <v>0.62409259259259253</v>
      </c>
      <c r="K115" s="8"/>
      <c r="Q115" s="8"/>
      <c r="S115" s="8"/>
    </row>
    <row r="116" spans="1:19" ht="31.35" customHeight="1" x14ac:dyDescent="0.2">
      <c r="A116" s="8">
        <f>A115+0.4</f>
        <v>70.670000000000016</v>
      </c>
      <c r="B116" s="8">
        <f t="shared" si="22"/>
        <v>132.92999999999998</v>
      </c>
      <c r="E116" s="5" t="s">
        <v>63</v>
      </c>
      <c r="F116" s="6"/>
      <c r="G116" s="6"/>
      <c r="H116" s="7">
        <f>IF($A116&lt;&gt;"",((($A116/H$4)*3600)+3600*HOUR($O$9)+60*MINUTE($O$9)+SECOND($O$9))/86400,"")</f>
        <v>0.63264236111111116</v>
      </c>
      <c r="I116" s="7">
        <f>IF($A116&lt;&gt;"",((($A116/I$4)*3600)+3600*HOUR($O$11)+60*MINUTE($O$11)+SECOND($O$11))/86400,"")</f>
        <v>0.624462962962963</v>
      </c>
      <c r="K116" s="8"/>
      <c r="Q116" s="8"/>
      <c r="S116" s="8"/>
    </row>
    <row r="117" spans="1:19" ht="31.35" customHeight="1" x14ac:dyDescent="0.2">
      <c r="A117" s="37" t="s">
        <v>149</v>
      </c>
      <c r="B117" s="37"/>
      <c r="C117" s="37"/>
      <c r="D117" s="37"/>
      <c r="E117" s="37"/>
      <c r="F117" s="37"/>
      <c r="G117" s="37"/>
      <c r="H117" s="37"/>
      <c r="I117" s="37"/>
      <c r="K117" s="8"/>
      <c r="Q117" s="8"/>
      <c r="S117" s="8"/>
    </row>
    <row r="118" spans="1:19" ht="31.35" customHeight="1" x14ac:dyDescent="0.2">
      <c r="A118" s="8">
        <f>A116+1.9</f>
        <v>72.570000000000022</v>
      </c>
      <c r="B118" s="8">
        <f t="shared" si="22"/>
        <v>131.02999999999997</v>
      </c>
      <c r="E118" s="5" t="s">
        <v>64</v>
      </c>
      <c r="F118" s="6"/>
      <c r="G118" s="6"/>
      <c r="H118" s="7">
        <f>IF($A118&lt;&gt;"",((($A118/H$4)*3600)+3600*HOUR($O$9)+60*MINUTE($O$9)+SECOND($O$9))/86400,"")</f>
        <v>0.63462152777777781</v>
      </c>
      <c r="I118" s="7">
        <f>IF($A118&lt;&gt;"",((($A118/I$4)*3600)+3600*HOUR($O$11)+60*MINUTE($O$11)+SECOND($O$11))/86400,"")</f>
        <v>0.62622222222222224</v>
      </c>
      <c r="K118" s="8"/>
      <c r="Q118" s="8"/>
      <c r="S118" s="8"/>
    </row>
    <row r="119" spans="1:19" ht="31.35" customHeight="1" x14ac:dyDescent="0.2">
      <c r="A119" s="8">
        <f>A118+0.8</f>
        <v>73.370000000000019</v>
      </c>
      <c r="B119" s="8">
        <f t="shared" si="22"/>
        <v>130.22999999999996</v>
      </c>
      <c r="E119" s="5" t="s">
        <v>65</v>
      </c>
      <c r="F119" s="6"/>
      <c r="G119" s="6"/>
      <c r="H119" s="7">
        <f>IF($A119&lt;&gt;"",((($A119/H$4)*3600)+3600*HOUR($O$9)+60*MINUTE($O$9)+SECOND($O$9))/86400,"")</f>
        <v>0.63545486111111116</v>
      </c>
      <c r="I119" s="7">
        <f>IF($A119&lt;&gt;"",((($A119/I$4)*3600)+3600*HOUR($O$11)+60*MINUTE($O$11)+SECOND($O$11))/86400,"")</f>
        <v>0.62696296296296294</v>
      </c>
      <c r="K119" s="8"/>
      <c r="Q119" s="8"/>
      <c r="S119" s="8"/>
    </row>
    <row r="120" spans="1:19" ht="31.35" customHeight="1" x14ac:dyDescent="0.2">
      <c r="A120" s="8">
        <f>A119+1</f>
        <v>74.370000000000019</v>
      </c>
      <c r="B120" s="8">
        <f t="shared" si="22"/>
        <v>129.22999999999996</v>
      </c>
      <c r="E120" s="5" t="s">
        <v>66</v>
      </c>
      <c r="F120" s="6"/>
      <c r="G120" s="6"/>
      <c r="H120" s="7">
        <f>IF($A120&lt;&gt;"",((($A120/H$4)*3600)+3600*HOUR($O$9)+60*MINUTE($O$9)+SECOND($O$9))/86400,"")</f>
        <v>0.63649652777777777</v>
      </c>
      <c r="I120" s="7">
        <f>IF($A120&lt;&gt;"",((($A120/I$4)*3600)+3600*HOUR($O$11)+60*MINUTE($O$11)+SECOND($O$11))/86400,"")</f>
        <v>0.62788888888888894</v>
      </c>
      <c r="K120" s="8"/>
      <c r="Q120" s="8"/>
      <c r="S120" s="8"/>
    </row>
    <row r="121" spans="1:19" ht="31.35" customHeight="1" x14ac:dyDescent="0.2">
      <c r="A121" s="37" t="s">
        <v>150</v>
      </c>
      <c r="B121" s="37"/>
      <c r="C121" s="37"/>
      <c r="D121" s="37"/>
      <c r="E121" s="37"/>
      <c r="F121" s="37"/>
      <c r="G121" s="37"/>
      <c r="H121" s="37"/>
      <c r="I121" s="37"/>
      <c r="K121" s="8"/>
      <c r="Q121" s="8"/>
    </row>
    <row r="122" spans="1:19" ht="31.35" customHeight="1" x14ac:dyDescent="0.2">
      <c r="A122" s="8">
        <f>A120+1.7</f>
        <v>76.070000000000022</v>
      </c>
      <c r="B122" s="8">
        <f t="shared" si="22"/>
        <v>127.52999999999997</v>
      </c>
      <c r="E122" s="5" t="s">
        <v>120</v>
      </c>
      <c r="F122" s="6"/>
      <c r="G122" s="6"/>
      <c r="H122" s="7">
        <f t="shared" ref="H122:H154" si="25">IF($A122&lt;&gt;"",((($A122/H$4)*3600)+3600*HOUR($O$9)+60*MINUTE($O$9)+SECOND($O$9))/86400,"")</f>
        <v>0.63826736111111115</v>
      </c>
      <c r="I122" s="7">
        <f>IF($A122&lt;&gt;"",((($A122/I$4)*3600)+3600*HOUR($O$11)+60*MINUTE($O$11)+SECOND($O$11))/86400,"")</f>
        <v>0.62946296296296289</v>
      </c>
      <c r="K122" s="8"/>
      <c r="Q122" s="8"/>
      <c r="S122" s="8"/>
    </row>
    <row r="123" spans="1:19" ht="31.35" customHeight="1" x14ac:dyDescent="0.2">
      <c r="A123" s="8">
        <f>A122+4.8</f>
        <v>80.870000000000019</v>
      </c>
      <c r="B123" s="8">
        <f t="shared" si="22"/>
        <v>122.72999999999998</v>
      </c>
      <c r="E123" s="5" t="s">
        <v>67</v>
      </c>
      <c r="F123" s="6"/>
      <c r="G123" s="6"/>
      <c r="H123" s="7">
        <f t="shared" si="25"/>
        <v>0.64326736111111116</v>
      </c>
      <c r="I123" s="7">
        <f>IF($A123&lt;&gt;"",((($A123/I$4)*3600)+3600*HOUR($O$11)+60*MINUTE($O$11)+SECOND($O$11))/86400,"")</f>
        <v>0.63390740740740736</v>
      </c>
      <c r="K123" s="8"/>
      <c r="Q123" s="8"/>
      <c r="S123" s="8"/>
    </row>
    <row r="124" spans="1:19" ht="31.35" customHeight="1" x14ac:dyDescent="0.2">
      <c r="A124" s="37" t="s">
        <v>151</v>
      </c>
      <c r="B124" s="37"/>
      <c r="C124" s="37"/>
      <c r="D124" s="37"/>
      <c r="E124" s="37"/>
      <c r="F124" s="37"/>
      <c r="G124" s="37"/>
      <c r="H124" s="37"/>
      <c r="I124" s="37"/>
      <c r="K124" s="8"/>
      <c r="Q124" s="8"/>
      <c r="S124" s="8"/>
    </row>
    <row r="125" spans="1:19" ht="31.35" customHeight="1" x14ac:dyDescent="0.2">
      <c r="A125" s="8">
        <f>A123+1.3</f>
        <v>82.170000000000016</v>
      </c>
      <c r="B125" s="8">
        <f t="shared" si="22"/>
        <v>121.42999999999998</v>
      </c>
      <c r="E125" s="5" t="s">
        <v>68</v>
      </c>
      <c r="F125" s="6"/>
      <c r="G125" s="6"/>
      <c r="H125" s="7">
        <f t="shared" si="25"/>
        <v>0.64462152777777781</v>
      </c>
      <c r="I125" s="7">
        <f>IF($A125&lt;&gt;"",((($A125/I$4)*3600)+3600*HOUR($O$11)+60*MINUTE($O$11)+SECOND($O$11))/86400,"")</f>
        <v>0.63511111111111107</v>
      </c>
      <c r="K125" s="8"/>
      <c r="Q125" s="8"/>
      <c r="S125" s="8"/>
    </row>
    <row r="126" spans="1:19" ht="31.35" customHeight="1" x14ac:dyDescent="0.2">
      <c r="A126" s="8">
        <f>A125+0.3</f>
        <v>82.470000000000013</v>
      </c>
      <c r="B126" s="8">
        <f t="shared" si="22"/>
        <v>121.12999999999998</v>
      </c>
      <c r="E126" s="5" t="s">
        <v>174</v>
      </c>
      <c r="F126" s="6"/>
      <c r="G126" s="6"/>
      <c r="H126" s="7">
        <f t="shared" si="25"/>
        <v>0.64493402777777786</v>
      </c>
      <c r="I126" s="7">
        <f>IF($A126&lt;&gt;"",((($A126/I$4)*3600)+3600*HOUR($O$11)+60*MINUTE($O$11)+SECOND($O$11))/86400,"")</f>
        <v>0.63538888888888889</v>
      </c>
      <c r="K126" s="8"/>
      <c r="Q126" s="8"/>
      <c r="S126" s="8"/>
    </row>
    <row r="127" spans="1:19" ht="31.35" customHeight="1" x14ac:dyDescent="0.2">
      <c r="A127" s="8">
        <f>A126+0.2</f>
        <v>82.670000000000016</v>
      </c>
      <c r="B127" s="8">
        <f t="shared" si="22"/>
        <v>120.92999999999998</v>
      </c>
      <c r="E127" s="5" t="s">
        <v>176</v>
      </c>
      <c r="F127" s="6"/>
      <c r="G127" s="6"/>
      <c r="H127" s="7">
        <f t="shared" si="25"/>
        <v>0.64514236111111112</v>
      </c>
      <c r="I127" s="7">
        <f>IF($A127&lt;&gt;"",((($A127/I$4)*3600)+3600*HOUR($O$11)+60*MINUTE($O$11)+SECOND($O$11))/86400,"")</f>
        <v>0.63557407407407407</v>
      </c>
      <c r="K127" s="8"/>
      <c r="Q127" s="8"/>
      <c r="S127" s="8"/>
    </row>
    <row r="128" spans="1:19" ht="31.35" customHeight="1" x14ac:dyDescent="0.2">
      <c r="A128" s="8">
        <f>A127+0.2</f>
        <v>82.870000000000019</v>
      </c>
      <c r="B128" s="8">
        <f t="shared" si="22"/>
        <v>120.72999999999998</v>
      </c>
      <c r="E128" s="5" t="s">
        <v>175</v>
      </c>
      <c r="F128" s="6"/>
      <c r="G128" s="6"/>
      <c r="H128" s="7">
        <f t="shared" si="25"/>
        <v>0.64535069444444448</v>
      </c>
      <c r="I128" s="7">
        <f>IF($A128&lt;&gt;"",((($A128/I$4)*3600)+3600*HOUR($O$11)+60*MINUTE($O$11)+SECOND($O$11))/86400,"")</f>
        <v>0.63575925925925936</v>
      </c>
      <c r="K128" s="8"/>
      <c r="Q128" s="8"/>
      <c r="S128" s="8"/>
    </row>
    <row r="129" spans="1:19" ht="31.35" customHeight="1" x14ac:dyDescent="0.2">
      <c r="A129" s="37" t="s">
        <v>243</v>
      </c>
      <c r="B129" s="37"/>
      <c r="C129" s="37"/>
      <c r="D129" s="37"/>
      <c r="E129" s="37"/>
      <c r="F129" s="37"/>
      <c r="G129" s="37"/>
      <c r="H129" s="37"/>
      <c r="I129" s="37"/>
      <c r="K129" s="8"/>
      <c r="Q129" s="8"/>
      <c r="S129" s="8"/>
    </row>
    <row r="130" spans="1:19" ht="31.35" customHeight="1" x14ac:dyDescent="0.2">
      <c r="A130" s="8">
        <f>A128+0.7</f>
        <v>83.570000000000022</v>
      </c>
      <c r="B130" s="8">
        <f>-(A130-$K$7)</f>
        <v>120.02999999999997</v>
      </c>
      <c r="E130" s="5" t="s">
        <v>241</v>
      </c>
      <c r="F130" s="6"/>
      <c r="G130" s="6"/>
      <c r="H130" s="7">
        <f t="shared" si="25"/>
        <v>0.64607986111111115</v>
      </c>
      <c r="I130" s="7">
        <f t="shared" ref="I130:I140" si="26">IF($A130&lt;&gt;"",((($A130/I$4)*3600)+3600*HOUR($O$11)+60*MINUTE($O$11)+SECOND($O$11))/86400,"")</f>
        <v>0.63640740740740742</v>
      </c>
      <c r="K130" s="8"/>
      <c r="Q130" s="8"/>
      <c r="S130" s="8"/>
    </row>
    <row r="131" spans="1:19" ht="31.35" customHeight="1" x14ac:dyDescent="0.2">
      <c r="A131" s="8">
        <f>A130+1.4</f>
        <v>84.970000000000027</v>
      </c>
      <c r="B131" s="8">
        <f t="shared" si="22"/>
        <v>118.62999999999997</v>
      </c>
      <c r="E131" s="5" t="s">
        <v>242</v>
      </c>
      <c r="F131" s="6"/>
      <c r="G131" s="6"/>
      <c r="H131" s="7">
        <f t="shared" si="25"/>
        <v>0.64753819444444449</v>
      </c>
      <c r="I131" s="7">
        <f t="shared" si="26"/>
        <v>0.63770370370370377</v>
      </c>
      <c r="K131" s="8"/>
      <c r="Q131" s="8"/>
      <c r="S131" s="8"/>
    </row>
    <row r="132" spans="1:19" ht="31.35" customHeight="1" x14ac:dyDescent="0.2">
      <c r="A132" s="8">
        <f>A131+0.23</f>
        <v>85.200000000000031</v>
      </c>
      <c r="B132" s="8">
        <f t="shared" si="22"/>
        <v>118.39999999999996</v>
      </c>
      <c r="E132" s="5" t="s">
        <v>253</v>
      </c>
      <c r="F132" s="6"/>
      <c r="G132" s="6"/>
      <c r="H132" s="7">
        <f t="shared" si="25"/>
        <v>0.64777777777777779</v>
      </c>
      <c r="I132" s="7">
        <f t="shared" si="26"/>
        <v>0.63791666666666669</v>
      </c>
      <c r="K132" s="8"/>
      <c r="Q132" s="8"/>
      <c r="S132" s="8"/>
    </row>
    <row r="133" spans="1:19" ht="31.35" customHeight="1" x14ac:dyDescent="0.2">
      <c r="A133" s="8">
        <f>A132+0.18</f>
        <v>85.380000000000038</v>
      </c>
      <c r="B133" s="8">
        <f t="shared" si="22"/>
        <v>118.21999999999996</v>
      </c>
      <c r="E133" s="5" t="s">
        <v>254</v>
      </c>
      <c r="F133" s="6"/>
      <c r="G133" s="6"/>
      <c r="H133" s="7">
        <f t="shared" si="25"/>
        <v>0.64796527777777779</v>
      </c>
      <c r="I133" s="7">
        <f t="shared" si="26"/>
        <v>0.63808333333333334</v>
      </c>
      <c r="K133" s="8"/>
      <c r="Q133" s="8"/>
      <c r="S133" s="8"/>
    </row>
    <row r="134" spans="1:19" ht="31.35" customHeight="1" x14ac:dyDescent="0.2">
      <c r="A134" s="8">
        <f>A133+0.5</f>
        <v>85.880000000000038</v>
      </c>
      <c r="B134" s="8">
        <f t="shared" si="22"/>
        <v>117.71999999999996</v>
      </c>
      <c r="E134" s="5" t="s">
        <v>255</v>
      </c>
      <c r="F134" s="6"/>
      <c r="G134" s="6"/>
      <c r="H134" s="7">
        <f t="shared" si="25"/>
        <v>0.64848611111111121</v>
      </c>
      <c r="I134" s="7">
        <f t="shared" si="26"/>
        <v>0.63854629629629633</v>
      </c>
      <c r="K134" s="8"/>
      <c r="Q134" s="8"/>
      <c r="S134" s="8"/>
    </row>
    <row r="135" spans="1:19" ht="31.35" customHeight="1" x14ac:dyDescent="0.2">
      <c r="A135" s="8">
        <f>A134+0.7</f>
        <v>86.580000000000041</v>
      </c>
      <c r="B135" s="8">
        <f t="shared" si="22"/>
        <v>117.01999999999995</v>
      </c>
      <c r="E135" s="5" t="s">
        <v>256</v>
      </c>
      <c r="F135" s="6"/>
      <c r="G135" s="6"/>
      <c r="H135" s="7">
        <f t="shared" si="25"/>
        <v>0.64921527777777788</v>
      </c>
      <c r="I135" s="7">
        <f t="shared" si="26"/>
        <v>0.63919444444444451</v>
      </c>
      <c r="K135" s="8"/>
      <c r="Q135" s="8"/>
      <c r="S135" s="8"/>
    </row>
    <row r="136" spans="1:19" ht="31.35" customHeight="1" x14ac:dyDescent="0.2">
      <c r="A136" s="8">
        <f>A135+0.9</f>
        <v>87.480000000000047</v>
      </c>
      <c r="B136" s="8">
        <f t="shared" si="22"/>
        <v>116.11999999999995</v>
      </c>
      <c r="E136" s="5" t="s">
        <v>257</v>
      </c>
      <c r="F136" s="6"/>
      <c r="G136" s="6"/>
      <c r="H136" s="7">
        <f t="shared" si="25"/>
        <v>0.6501527777777778</v>
      </c>
      <c r="I136" s="7">
        <f t="shared" si="26"/>
        <v>0.64002777777777775</v>
      </c>
      <c r="K136" s="8"/>
      <c r="Q136" s="8"/>
      <c r="S136" s="8"/>
    </row>
    <row r="137" spans="1:19" ht="31.35" customHeight="1" x14ac:dyDescent="0.2">
      <c r="A137" s="8">
        <f>A136+0.5</f>
        <v>87.980000000000047</v>
      </c>
      <c r="B137" s="8">
        <f t="shared" si="22"/>
        <v>115.61999999999995</v>
      </c>
      <c r="E137" s="5" t="s">
        <v>258</v>
      </c>
      <c r="F137" s="6"/>
      <c r="G137" s="6"/>
      <c r="H137" s="7">
        <f t="shared" si="25"/>
        <v>0.65067361111111122</v>
      </c>
      <c r="I137" s="7">
        <f t="shared" si="26"/>
        <v>0.64049074074074075</v>
      </c>
      <c r="K137" s="8"/>
      <c r="Q137" s="8"/>
      <c r="S137" s="8"/>
    </row>
    <row r="138" spans="1:19" ht="31.35" customHeight="1" x14ac:dyDescent="0.2">
      <c r="A138" s="8">
        <f>A137+1</f>
        <v>88.980000000000047</v>
      </c>
      <c r="B138" s="8">
        <f t="shared" si="22"/>
        <v>114.61999999999995</v>
      </c>
      <c r="E138" s="5" t="s">
        <v>259</v>
      </c>
      <c r="F138" s="6"/>
      <c r="G138" s="6"/>
      <c r="H138" s="7">
        <f t="shared" si="25"/>
        <v>0.65171527777777782</v>
      </c>
      <c r="I138" s="7">
        <f t="shared" si="26"/>
        <v>0.64141666666666663</v>
      </c>
      <c r="K138" s="8"/>
      <c r="Q138" s="8"/>
      <c r="S138" s="8"/>
    </row>
    <row r="139" spans="1:19" ht="31.35" customHeight="1" x14ac:dyDescent="0.2">
      <c r="A139" s="8">
        <f>A138+0.13</f>
        <v>89.110000000000042</v>
      </c>
      <c r="B139" s="8">
        <f t="shared" si="22"/>
        <v>114.48999999999995</v>
      </c>
      <c r="E139" s="5" t="s">
        <v>260</v>
      </c>
      <c r="F139" s="6"/>
      <c r="G139" s="6"/>
      <c r="H139" s="7">
        <f t="shared" si="25"/>
        <v>0.65185069444444443</v>
      </c>
      <c r="I139" s="7">
        <f t="shared" si="26"/>
        <v>0.64153703703703702</v>
      </c>
      <c r="K139" s="8"/>
      <c r="Q139" s="8"/>
      <c r="S139" s="8"/>
    </row>
    <row r="140" spans="1:19" ht="31.35" customHeight="1" x14ac:dyDescent="0.2">
      <c r="A140" s="8">
        <f>A139+0.11</f>
        <v>89.220000000000041</v>
      </c>
      <c r="B140" s="8">
        <f t="shared" si="22"/>
        <v>114.37999999999995</v>
      </c>
      <c r="E140" s="5" t="s">
        <v>259</v>
      </c>
      <c r="F140" s="6"/>
      <c r="G140" s="6"/>
      <c r="H140" s="7">
        <f t="shared" si="25"/>
        <v>0.6519652777777778</v>
      </c>
      <c r="I140" s="7">
        <f t="shared" si="26"/>
        <v>0.64163888888888898</v>
      </c>
      <c r="K140" s="8"/>
      <c r="Q140" s="8"/>
      <c r="S140" s="8"/>
    </row>
    <row r="141" spans="1:19" ht="31.35" customHeight="1" x14ac:dyDescent="0.2">
      <c r="A141" s="37" t="s">
        <v>244</v>
      </c>
      <c r="B141" s="37"/>
      <c r="C141" s="37"/>
      <c r="D141" s="37"/>
      <c r="E141" s="37"/>
      <c r="F141" s="37"/>
      <c r="G141" s="37"/>
      <c r="H141" s="37"/>
      <c r="I141" s="37"/>
      <c r="K141" s="8"/>
      <c r="Q141" s="8"/>
      <c r="S141" s="8"/>
    </row>
    <row r="142" spans="1:19" ht="31.35" customHeight="1" x14ac:dyDescent="0.2">
      <c r="A142" s="8">
        <f>A140+0.3</f>
        <v>89.520000000000039</v>
      </c>
      <c r="B142" s="8">
        <f t="shared" si="22"/>
        <v>114.07999999999996</v>
      </c>
      <c r="E142" s="5" t="s">
        <v>121</v>
      </c>
      <c r="F142" s="6"/>
      <c r="G142" s="6"/>
      <c r="H142" s="7">
        <f t="shared" si="25"/>
        <v>0.65227777777777785</v>
      </c>
      <c r="I142" s="7">
        <f>IF($A142&lt;&gt;"",((($A142/I$4)*3600)+3600*HOUR($O$11)+60*MINUTE($O$11)+SECOND($O$11))/86400,"")</f>
        <v>0.64191666666666669</v>
      </c>
      <c r="K142" s="8"/>
      <c r="Q142" s="8"/>
      <c r="S142" s="8"/>
    </row>
    <row r="143" spans="1:19" ht="31.35" customHeight="1" x14ac:dyDescent="0.2">
      <c r="A143" s="8">
        <f>A142+2.7</f>
        <v>92.220000000000041</v>
      </c>
      <c r="B143" s="8">
        <f t="shared" si="22"/>
        <v>111.37999999999995</v>
      </c>
      <c r="E143" s="5" t="s">
        <v>261</v>
      </c>
      <c r="F143" s="6"/>
      <c r="G143" s="6"/>
      <c r="H143" s="7">
        <f t="shared" si="25"/>
        <v>0.65509027777777784</v>
      </c>
      <c r="I143" s="7">
        <f>IF($A143&lt;&gt;"",((($A143/I$4)*3600)+3600*HOUR($O$11)+60*MINUTE($O$11)+SECOND($O$11))/86400,"")</f>
        <v>0.64441666666666675</v>
      </c>
      <c r="K143" s="8"/>
      <c r="Q143" s="8"/>
      <c r="S143" s="8"/>
    </row>
    <row r="144" spans="1:19" ht="31.35" customHeight="1" x14ac:dyDescent="0.2">
      <c r="A144" s="38" t="s">
        <v>85</v>
      </c>
      <c r="B144" s="38"/>
      <c r="C144" s="38"/>
      <c r="D144" s="38"/>
      <c r="E144" s="38"/>
      <c r="F144" s="38"/>
      <c r="G144" s="38"/>
      <c r="H144" s="38"/>
      <c r="I144" s="38"/>
      <c r="K144" s="8"/>
      <c r="Q144" s="8"/>
      <c r="S144" s="8"/>
    </row>
    <row r="145" spans="1:19" ht="31.35" customHeight="1" x14ac:dyDescent="0.2">
      <c r="A145" s="8">
        <f>A143+1.2</f>
        <v>93.420000000000044</v>
      </c>
      <c r="B145" s="8">
        <f t="shared" si="22"/>
        <v>110.17999999999995</v>
      </c>
      <c r="E145" s="5" t="s">
        <v>90</v>
      </c>
      <c r="F145" s="6"/>
      <c r="G145" s="6"/>
      <c r="H145" s="7">
        <f t="shared" si="25"/>
        <v>0.65634027777777781</v>
      </c>
      <c r="I145" s="7">
        <f t="shared" ref="I145:I152" si="27">IF($A145&lt;&gt;"",((($A145/I$4)*3600)+3600*HOUR($O$11)+60*MINUTE($O$11)+SECOND($O$11))/86400,"")</f>
        <v>0.64552777777777781</v>
      </c>
      <c r="K145" s="8"/>
      <c r="Q145" s="8"/>
      <c r="S145" s="8"/>
    </row>
    <row r="146" spans="1:19" ht="31.35" customHeight="1" x14ac:dyDescent="0.2">
      <c r="A146" s="8">
        <f>A145+0.3</f>
        <v>93.720000000000041</v>
      </c>
      <c r="B146" s="8">
        <f t="shared" si="22"/>
        <v>109.87999999999995</v>
      </c>
      <c r="E146" s="5" t="s">
        <v>122</v>
      </c>
      <c r="F146" s="6"/>
      <c r="G146" s="6"/>
      <c r="H146" s="7">
        <f t="shared" si="25"/>
        <v>0.65665277777777786</v>
      </c>
      <c r="I146" s="7">
        <f t="shared" si="27"/>
        <v>0.64580555555555563</v>
      </c>
      <c r="K146" s="8"/>
      <c r="Q146" s="8"/>
      <c r="S146" s="8"/>
    </row>
    <row r="147" spans="1:19" ht="31.35" customHeight="1" x14ac:dyDescent="0.2">
      <c r="A147" s="8">
        <f>A146+1.6</f>
        <v>95.320000000000036</v>
      </c>
      <c r="B147" s="8">
        <f t="shared" si="22"/>
        <v>108.27999999999996</v>
      </c>
      <c r="E147" s="5" t="s">
        <v>177</v>
      </c>
      <c r="F147" s="6"/>
      <c r="G147" s="6"/>
      <c r="H147" s="7">
        <f t="shared" si="25"/>
        <v>0.65831944444444446</v>
      </c>
      <c r="I147" s="7">
        <f t="shared" si="27"/>
        <v>0.64728703703703705</v>
      </c>
      <c r="K147" s="8"/>
      <c r="Q147" s="8"/>
      <c r="S147" s="8"/>
    </row>
    <row r="148" spans="1:19" ht="31.35" customHeight="1" x14ac:dyDescent="0.2">
      <c r="A148" s="8">
        <f>A147+0.35</f>
        <v>95.67000000000003</v>
      </c>
      <c r="B148" s="8">
        <f t="shared" si="22"/>
        <v>107.92999999999996</v>
      </c>
      <c r="E148" s="5" t="s">
        <v>69</v>
      </c>
      <c r="F148" s="6"/>
      <c r="G148" s="6"/>
      <c r="H148" s="7">
        <f t="shared" si="25"/>
        <v>0.65868402777777779</v>
      </c>
      <c r="I148" s="7">
        <f t="shared" si="27"/>
        <v>0.64761111111111114</v>
      </c>
      <c r="K148" s="8"/>
      <c r="Q148" s="8"/>
      <c r="S148" s="8"/>
    </row>
    <row r="149" spans="1:19" ht="31.35" customHeight="1" x14ac:dyDescent="0.2">
      <c r="A149" s="8">
        <f>A148+0.6</f>
        <v>96.270000000000024</v>
      </c>
      <c r="B149" s="8">
        <f t="shared" si="22"/>
        <v>107.32999999999997</v>
      </c>
      <c r="E149" s="5" t="s">
        <v>182</v>
      </c>
      <c r="F149" s="6"/>
      <c r="G149" s="6"/>
      <c r="H149" s="7">
        <f t="shared" si="25"/>
        <v>0.65930902777777778</v>
      </c>
      <c r="I149" s="7">
        <f t="shared" si="27"/>
        <v>0.64816666666666678</v>
      </c>
      <c r="K149" s="8"/>
      <c r="Q149" s="8"/>
      <c r="S149" s="8"/>
    </row>
    <row r="150" spans="1:19" ht="31.35" customHeight="1" x14ac:dyDescent="0.2">
      <c r="A150" s="8">
        <f>A149+2.2</f>
        <v>98.470000000000027</v>
      </c>
      <c r="B150" s="8">
        <f t="shared" si="22"/>
        <v>105.12999999999997</v>
      </c>
      <c r="E150" s="5" t="s">
        <v>183</v>
      </c>
      <c r="F150" s="6"/>
      <c r="G150" s="6"/>
      <c r="H150" s="7">
        <f t="shared" si="25"/>
        <v>0.66160069444444447</v>
      </c>
      <c r="I150" s="7">
        <f t="shared" si="27"/>
        <v>0.65020370370370373</v>
      </c>
      <c r="K150" s="8"/>
      <c r="Q150" s="8"/>
      <c r="S150" s="8"/>
    </row>
    <row r="151" spans="1:19" ht="31.35" customHeight="1" x14ac:dyDescent="0.2">
      <c r="A151" s="8">
        <f>A150+0.29</f>
        <v>98.760000000000034</v>
      </c>
      <c r="B151" s="8">
        <f t="shared" si="22"/>
        <v>104.83999999999996</v>
      </c>
      <c r="E151" s="5" t="s">
        <v>184</v>
      </c>
      <c r="F151" s="6"/>
      <c r="G151" s="6"/>
      <c r="H151" s="7">
        <f t="shared" si="25"/>
        <v>0.66190277777777784</v>
      </c>
      <c r="I151" s="7">
        <f t="shared" si="27"/>
        <v>0.65047222222222223</v>
      </c>
      <c r="K151" s="8"/>
      <c r="Q151" s="8"/>
      <c r="S151" s="8"/>
    </row>
    <row r="152" spans="1:19" ht="31.35" customHeight="1" x14ac:dyDescent="0.2">
      <c r="A152" s="8">
        <f>A151+1.8</f>
        <v>100.56000000000003</v>
      </c>
      <c r="B152" s="8">
        <f t="shared" si="22"/>
        <v>103.03999999999996</v>
      </c>
      <c r="E152" s="5" t="s">
        <v>109</v>
      </c>
      <c r="F152" s="6"/>
      <c r="G152" s="6"/>
      <c r="H152" s="7">
        <f t="shared" si="25"/>
        <v>0.6637777777777778</v>
      </c>
      <c r="I152" s="7">
        <f t="shared" si="27"/>
        <v>0.65213888888888893</v>
      </c>
      <c r="K152" s="8"/>
      <c r="Q152" s="8"/>
      <c r="S152" s="8"/>
    </row>
    <row r="153" spans="1:19" ht="31.35" customHeight="1" x14ac:dyDescent="0.2">
      <c r="A153" s="38" t="s">
        <v>152</v>
      </c>
      <c r="B153" s="38"/>
      <c r="C153" s="38"/>
      <c r="D153" s="38"/>
      <c r="E153" s="38"/>
      <c r="F153" s="38"/>
      <c r="G153" s="38"/>
      <c r="H153" s="38"/>
      <c r="I153" s="38"/>
      <c r="K153" s="8"/>
      <c r="Q153" s="8"/>
      <c r="S153" s="8"/>
    </row>
    <row r="154" spans="1:19" ht="31.35" customHeight="1" x14ac:dyDescent="0.2">
      <c r="A154" s="8">
        <f>A152+1.3</f>
        <v>101.86000000000003</v>
      </c>
      <c r="B154" s="8">
        <f t="shared" si="22"/>
        <v>101.73999999999997</v>
      </c>
      <c r="E154" s="5" t="s">
        <v>69</v>
      </c>
      <c r="F154" s="6"/>
      <c r="G154" s="6"/>
      <c r="H154" s="7">
        <f t="shared" si="25"/>
        <v>0.66513194444444446</v>
      </c>
      <c r="I154" s="7">
        <f>IF($A154&lt;&gt;"",((($A154/I$4)*3600)+3600*HOUR($O$11)+60*MINUTE($O$11)+SECOND($O$11))/86400,"")</f>
        <v>0.65334259259259264</v>
      </c>
      <c r="K154" s="8"/>
      <c r="Q154" s="8"/>
      <c r="S154" s="8"/>
    </row>
    <row r="155" spans="1:19" ht="31.35" customHeight="1" x14ac:dyDescent="0.2">
      <c r="A155" s="8">
        <f>A154+1.6</f>
        <v>103.46000000000002</v>
      </c>
      <c r="B155" s="8">
        <f t="shared" ref="B155:B316" si="28">-(A155-$K$7)</f>
        <v>100.13999999999997</v>
      </c>
      <c r="D155" s="8"/>
      <c r="E155" s="5" t="s">
        <v>69</v>
      </c>
      <c r="F155" s="5" t="s">
        <v>15</v>
      </c>
      <c r="G155" s="6"/>
      <c r="H155" s="7">
        <f t="shared" ref="H155:H170" si="29">IF($A155&lt;&gt;"",((($A155/H$4)*3600)+3600*HOUR($O$9)+60*MINUTE($O$9)+SECOND($O$9))/86400,"")</f>
        <v>0.66679861111111116</v>
      </c>
      <c r="I155" s="7">
        <f>IF($A155&lt;&gt;"",((($A155/I$4)*3600)+3600*HOUR($O$11)+60*MINUTE($O$11)+SECOND($O$11))/86400,"")</f>
        <v>0.65482407407407406</v>
      </c>
      <c r="K155" s="8"/>
      <c r="Q155" s="8"/>
      <c r="S155" s="8"/>
    </row>
    <row r="156" spans="1:19" ht="31.35" customHeight="1" x14ac:dyDescent="0.2">
      <c r="A156" s="8">
        <f>A155+0.1</f>
        <v>103.56000000000002</v>
      </c>
      <c r="B156" s="8">
        <f>-(A156-$K$7)</f>
        <v>100.03999999999998</v>
      </c>
      <c r="D156" s="8"/>
      <c r="E156" s="5" t="s">
        <v>70</v>
      </c>
      <c r="F156" s="5" t="s">
        <v>15</v>
      </c>
      <c r="G156" s="6"/>
      <c r="H156" s="7">
        <f t="shared" si="29"/>
        <v>0.66690277777777784</v>
      </c>
      <c r="I156" s="7">
        <f>IF($A156&lt;&gt;"",((($A156/I$4)*3600)+3600*HOUR($O$11)+60*MINUTE($O$11)+SECOND($O$11))/86400,"")</f>
        <v>0.6549166666666667</v>
      </c>
      <c r="K156" s="8"/>
      <c r="Q156" s="8"/>
      <c r="S156" s="8"/>
    </row>
    <row r="157" spans="1:19" ht="31.35" customHeight="1" x14ac:dyDescent="0.2">
      <c r="A157" s="38" t="s">
        <v>153</v>
      </c>
      <c r="B157" s="38"/>
      <c r="C157" s="38"/>
      <c r="D157" s="38"/>
      <c r="E157" s="38"/>
      <c r="F157" s="38"/>
      <c r="G157" s="38"/>
      <c r="H157" s="38"/>
      <c r="I157" s="38"/>
      <c r="K157" s="8"/>
      <c r="Q157" s="8"/>
      <c r="S157" s="8"/>
    </row>
    <row r="158" spans="1:19" ht="31.35" customHeight="1" x14ac:dyDescent="0.2">
      <c r="A158" s="8">
        <f>A156+1.4</f>
        <v>104.96000000000002</v>
      </c>
      <c r="B158" s="8">
        <f>-(A158-$K$7)</f>
        <v>98.639999999999972</v>
      </c>
      <c r="D158" s="8"/>
      <c r="E158" s="5" t="s">
        <v>117</v>
      </c>
      <c r="F158" s="5" t="s">
        <v>15</v>
      </c>
      <c r="G158" s="6"/>
      <c r="H158" s="7">
        <f t="shared" si="29"/>
        <v>0.66836111111111107</v>
      </c>
      <c r="I158" s="7">
        <f t="shared" ref="I158:I164" si="30">IF($A158&lt;&gt;"",((($A158/I$4)*3600)+3600*HOUR($O$11)+60*MINUTE($O$11)+SECOND($O$11))/86400,"")</f>
        <v>0.65621296296296294</v>
      </c>
      <c r="K158" s="8"/>
      <c r="Q158" s="8"/>
      <c r="S158" s="8"/>
    </row>
    <row r="159" spans="1:19" ht="31.35" customHeight="1" x14ac:dyDescent="0.2">
      <c r="A159" s="8">
        <f>A158+0.1</f>
        <v>105.06000000000002</v>
      </c>
      <c r="B159" s="8">
        <f>-(A159-$K$7)</f>
        <v>98.539999999999978</v>
      </c>
      <c r="D159" s="8"/>
      <c r="E159" s="5" t="s">
        <v>91</v>
      </c>
      <c r="F159" s="5" t="s">
        <v>15</v>
      </c>
      <c r="G159" s="6"/>
      <c r="H159" s="7">
        <f t="shared" si="29"/>
        <v>0.66846527777777776</v>
      </c>
      <c r="I159" s="7">
        <f t="shared" si="30"/>
        <v>0.65630555555555559</v>
      </c>
      <c r="K159" s="8"/>
      <c r="Q159" s="8"/>
      <c r="S159" s="8"/>
    </row>
    <row r="160" spans="1:19" ht="31.35" customHeight="1" x14ac:dyDescent="0.2">
      <c r="A160" s="8">
        <f>A159+0.6</f>
        <v>105.66000000000001</v>
      </c>
      <c r="B160" s="8">
        <f t="shared" ref="B160:B173" si="31">-(A160-$K$7)</f>
        <v>97.939999999999984</v>
      </c>
      <c r="D160" s="8"/>
      <c r="E160" s="5" t="s">
        <v>199</v>
      </c>
      <c r="F160" s="5" t="s">
        <v>15</v>
      </c>
      <c r="G160" s="6"/>
      <c r="H160" s="7">
        <f t="shared" si="29"/>
        <v>0.66909027777777774</v>
      </c>
      <c r="I160" s="7">
        <f t="shared" si="30"/>
        <v>0.65686111111111112</v>
      </c>
      <c r="K160" s="8"/>
      <c r="Q160" s="8"/>
      <c r="S160" s="8"/>
    </row>
    <row r="161" spans="1:19" ht="31.35" customHeight="1" x14ac:dyDescent="0.2">
      <c r="A161" s="8">
        <f>A160+0.45</f>
        <v>106.11000000000001</v>
      </c>
      <c r="B161" s="8">
        <f t="shared" si="31"/>
        <v>97.489999999999981</v>
      </c>
      <c r="D161" s="8"/>
      <c r="E161" s="5" t="s">
        <v>200</v>
      </c>
      <c r="F161" s="5" t="s">
        <v>15</v>
      </c>
      <c r="G161" s="6"/>
      <c r="H161" s="7">
        <f t="shared" si="29"/>
        <v>0.66955902777777776</v>
      </c>
      <c r="I161" s="7">
        <f t="shared" si="30"/>
        <v>0.65727777777777785</v>
      </c>
      <c r="K161" s="8"/>
      <c r="Q161" s="8"/>
      <c r="S161" s="8"/>
    </row>
    <row r="162" spans="1:19" ht="31.35" customHeight="1" x14ac:dyDescent="0.2">
      <c r="A162" s="8">
        <f>A161+0.08</f>
        <v>106.19000000000001</v>
      </c>
      <c r="B162" s="8">
        <f t="shared" si="31"/>
        <v>97.409999999999982</v>
      </c>
      <c r="D162" s="8"/>
      <c r="E162" s="5" t="s">
        <v>201</v>
      </c>
      <c r="F162" s="5"/>
      <c r="G162" s="6"/>
      <c r="H162" s="7">
        <f t="shared" si="29"/>
        <v>0.6696423611111112</v>
      </c>
      <c r="I162" s="7">
        <f t="shared" si="30"/>
        <v>0.65735185185185185</v>
      </c>
      <c r="K162" s="8"/>
      <c r="Q162" s="8"/>
      <c r="S162" s="8"/>
    </row>
    <row r="163" spans="1:19" ht="31.35" customHeight="1" x14ac:dyDescent="0.2">
      <c r="A163" s="8">
        <f>A162+0.6</f>
        <v>106.79</v>
      </c>
      <c r="B163" s="8">
        <f t="shared" si="31"/>
        <v>96.809999999999988</v>
      </c>
      <c r="D163" s="8"/>
      <c r="E163" s="5" t="s">
        <v>202</v>
      </c>
      <c r="F163" s="5"/>
      <c r="G163" s="6"/>
      <c r="H163" s="7">
        <f t="shared" si="29"/>
        <v>0.67026736111111107</v>
      </c>
      <c r="I163" s="7">
        <f t="shared" si="30"/>
        <v>0.65790740740740739</v>
      </c>
      <c r="K163" s="8"/>
      <c r="Q163" s="8"/>
      <c r="S163" s="8"/>
    </row>
    <row r="164" spans="1:19" ht="31.35" customHeight="1" x14ac:dyDescent="0.2">
      <c r="A164" s="8">
        <f>A163+1.4</f>
        <v>108.19000000000001</v>
      </c>
      <c r="B164" s="8">
        <f t="shared" si="31"/>
        <v>95.409999999999982</v>
      </c>
      <c r="D164" s="8"/>
      <c r="E164" s="5" t="s">
        <v>203</v>
      </c>
      <c r="F164" s="5"/>
      <c r="G164" s="6"/>
      <c r="H164" s="7">
        <f t="shared" si="29"/>
        <v>0.67172569444444441</v>
      </c>
      <c r="I164" s="7">
        <f t="shared" si="30"/>
        <v>0.65920370370370374</v>
      </c>
      <c r="K164" s="8"/>
      <c r="Q164" s="8"/>
      <c r="S164" s="8"/>
    </row>
    <row r="165" spans="1:19" ht="31.35" customHeight="1" x14ac:dyDescent="0.2">
      <c r="A165" s="38" t="s">
        <v>154</v>
      </c>
      <c r="B165" s="38"/>
      <c r="C165" s="38"/>
      <c r="D165" s="38"/>
      <c r="E165" s="38"/>
      <c r="F165" s="38"/>
      <c r="G165" s="38"/>
      <c r="H165" s="38"/>
      <c r="I165" s="38"/>
      <c r="K165" s="8"/>
      <c r="Q165" s="8"/>
    </row>
    <row r="166" spans="1:19" ht="31.35" customHeight="1" x14ac:dyDescent="0.2">
      <c r="A166" s="8">
        <f>A164+0.6</f>
        <v>108.79</v>
      </c>
      <c r="B166" s="8">
        <f t="shared" si="31"/>
        <v>94.809999999999988</v>
      </c>
      <c r="D166" s="8"/>
      <c r="E166" s="5" t="s">
        <v>204</v>
      </c>
      <c r="F166" s="5"/>
      <c r="G166" s="6"/>
      <c r="H166" s="7">
        <f t="shared" si="29"/>
        <v>0.6723506944444444</v>
      </c>
      <c r="I166" s="7">
        <f>IF($A166&lt;&gt;"",((($A166/I$4)*3600)+3600*HOUR($O$11)+60*MINUTE($O$11)+SECOND($O$11))/86400,"")</f>
        <v>0.65975925925925927</v>
      </c>
      <c r="K166" s="8"/>
      <c r="Q166" s="8"/>
      <c r="S166" s="8"/>
    </row>
    <row r="167" spans="1:19" ht="31.35" customHeight="1" x14ac:dyDescent="0.2">
      <c r="A167" s="8">
        <f>A166+0.45</f>
        <v>109.24000000000001</v>
      </c>
      <c r="B167" s="8">
        <f t="shared" si="31"/>
        <v>94.359999999999985</v>
      </c>
      <c r="E167" s="5" t="s">
        <v>226</v>
      </c>
      <c r="F167" s="5"/>
      <c r="G167" s="6"/>
      <c r="H167" s="7">
        <f t="shared" si="29"/>
        <v>0.67281944444444441</v>
      </c>
      <c r="I167" s="7">
        <f>IF($A167&lt;&gt;"",((($A167/I$4)*3600)+3600*HOUR($O$11)+60*MINUTE($O$11)+SECOND($O$11))/86400,"")</f>
        <v>0.66017592592592589</v>
      </c>
      <c r="K167" s="8"/>
      <c r="Q167" s="8"/>
      <c r="S167" s="8"/>
    </row>
    <row r="168" spans="1:19" ht="31.35" customHeight="1" x14ac:dyDescent="0.2">
      <c r="A168" s="8">
        <f>A167+0.75</f>
        <v>109.99000000000001</v>
      </c>
      <c r="B168" s="8">
        <f t="shared" si="31"/>
        <v>93.609999999999985</v>
      </c>
      <c r="E168" s="5" t="s">
        <v>227</v>
      </c>
      <c r="F168" s="5"/>
      <c r="G168" s="6"/>
      <c r="H168" s="7">
        <f t="shared" si="29"/>
        <v>0.67360069444444448</v>
      </c>
      <c r="I168" s="7">
        <f t="shared" ref="I168:I169" si="32">IF($A168&lt;&gt;"",((($A168/I$4)*3600)+3600*HOUR($O$11)+60*MINUTE($O$11)+SECOND($O$11))/86400,"")</f>
        <v>0.66087037037037033</v>
      </c>
      <c r="K168" s="8"/>
      <c r="Q168" s="8"/>
      <c r="S168" s="8"/>
    </row>
    <row r="169" spans="1:19" ht="31.35" customHeight="1" x14ac:dyDescent="0.2">
      <c r="A169" s="8">
        <f>A168+0.2</f>
        <v>110.19000000000001</v>
      </c>
      <c r="B169" s="8">
        <f t="shared" si="31"/>
        <v>93.409999999999982</v>
      </c>
      <c r="E169" s="5" t="s">
        <v>205</v>
      </c>
      <c r="F169" s="5"/>
      <c r="G169" s="6"/>
      <c r="H169" s="7">
        <f t="shared" si="29"/>
        <v>0.67380902777777785</v>
      </c>
      <c r="I169" s="7">
        <f t="shared" si="32"/>
        <v>0.66105555555555551</v>
      </c>
      <c r="K169" s="8"/>
      <c r="Q169" s="8"/>
      <c r="S169" s="8"/>
    </row>
    <row r="170" spans="1:19" ht="31.35" customHeight="1" x14ac:dyDescent="0.2">
      <c r="A170" s="8">
        <f>A169+0.6</f>
        <v>110.79</v>
      </c>
      <c r="B170" s="8">
        <f t="shared" si="31"/>
        <v>92.809999999999988</v>
      </c>
      <c r="E170" s="5" t="s">
        <v>123</v>
      </c>
      <c r="F170" s="5"/>
      <c r="G170" s="6"/>
      <c r="H170" s="7">
        <f t="shared" si="29"/>
        <v>0.67443402777777772</v>
      </c>
      <c r="I170" s="7">
        <f>IF($A170&lt;&gt;"",((($A170/I$4)*3600)+3600*HOUR($O$11)+60*MINUTE($O$11)+SECOND($O$11))/86400,"")</f>
        <v>0.66161111111111104</v>
      </c>
      <c r="K170" s="8"/>
      <c r="Q170" s="8"/>
      <c r="S170" s="8"/>
    </row>
    <row r="171" spans="1:19" ht="31.35" customHeight="1" x14ac:dyDescent="0.2">
      <c r="A171" s="38" t="s">
        <v>156</v>
      </c>
      <c r="B171" s="38"/>
      <c r="C171" s="38"/>
      <c r="D171" s="38"/>
      <c r="E171" s="38"/>
      <c r="F171" s="38"/>
      <c r="G171" s="38"/>
      <c r="H171" s="38"/>
      <c r="I171" s="38"/>
      <c r="K171" s="8"/>
      <c r="Q171" s="8"/>
    </row>
    <row r="172" spans="1:19" ht="31.35" customHeight="1" x14ac:dyDescent="0.2">
      <c r="A172" s="8">
        <f>A170+0.5</f>
        <v>111.29</v>
      </c>
      <c r="B172" s="8">
        <f t="shared" si="31"/>
        <v>92.309999999999988</v>
      </c>
      <c r="D172" s="8"/>
      <c r="E172" s="5" t="s">
        <v>92</v>
      </c>
      <c r="F172" s="5"/>
      <c r="G172" s="6"/>
      <c r="H172" s="7">
        <f t="shared" ref="H172:H185" si="33">IF($A172&lt;&gt;"",((($A172/H$4)*3600)+3600*HOUR($O$9)+60*MINUTE($O$9)+SECOND($O$9))/86400,"")</f>
        <v>0.67495486111111114</v>
      </c>
      <c r="I172" s="7">
        <f>IF($A172&lt;&gt;"",((($A172/I$4)*3600)+3600*HOUR($O$11)+60*MINUTE($O$11)+SECOND($O$11))/86400,"")</f>
        <v>0.66207407407407404</v>
      </c>
      <c r="K172" s="8"/>
      <c r="Q172" s="8"/>
      <c r="S172" s="8"/>
    </row>
    <row r="173" spans="1:19" ht="31.35" customHeight="1" x14ac:dyDescent="0.2">
      <c r="A173" s="8">
        <f>A172+1.5</f>
        <v>112.79</v>
      </c>
      <c r="B173" s="8">
        <f t="shared" si="31"/>
        <v>90.809999999999988</v>
      </c>
      <c r="D173" s="8"/>
      <c r="E173" s="5" t="s">
        <v>262</v>
      </c>
      <c r="F173" s="5"/>
      <c r="G173" s="6"/>
      <c r="H173" s="7">
        <f t="shared" si="33"/>
        <v>0.67651736111111105</v>
      </c>
      <c r="I173" s="7">
        <f>IF($A173&lt;&gt;"",((($A173/I$4)*3600)+3600*HOUR($O$11)+60*MINUTE($O$11)+SECOND($O$11))/86400,"")</f>
        <v>0.66346296296296292</v>
      </c>
      <c r="K173" s="8"/>
      <c r="Q173" s="8"/>
      <c r="S173" s="8"/>
    </row>
    <row r="174" spans="1:19" ht="31.35" customHeight="1" x14ac:dyDescent="0.2">
      <c r="A174" s="38" t="s">
        <v>155</v>
      </c>
      <c r="B174" s="38"/>
      <c r="C174" s="38"/>
      <c r="D174" s="38"/>
      <c r="E174" s="38"/>
      <c r="F174" s="38"/>
      <c r="G174" s="38"/>
      <c r="H174" s="38"/>
      <c r="I174" s="38"/>
      <c r="K174" s="8"/>
      <c r="Q174" s="8"/>
      <c r="S174" s="8"/>
    </row>
    <row r="175" spans="1:19" ht="31.35" customHeight="1" x14ac:dyDescent="0.2">
      <c r="A175" s="8">
        <f>A173+0.6</f>
        <v>113.39</v>
      </c>
      <c r="B175" s="8">
        <f t="shared" si="28"/>
        <v>90.21</v>
      </c>
      <c r="D175" s="8"/>
      <c r="E175" s="5" t="s">
        <v>71</v>
      </c>
      <c r="F175" s="5" t="s">
        <v>16</v>
      </c>
      <c r="G175" s="6"/>
      <c r="H175" s="7">
        <f t="shared" si="33"/>
        <v>0.67714236111111115</v>
      </c>
      <c r="I175" s="7">
        <f>IF($A175&lt;&gt;"",((($A175/I$4)*3600)+3600*HOUR($O$11)+60*MINUTE($O$11)+SECOND($O$11))/86400,"")</f>
        <v>0.66401851851851845</v>
      </c>
      <c r="K175" s="8"/>
      <c r="Q175" s="8"/>
      <c r="S175" s="8"/>
    </row>
    <row r="176" spans="1:19" ht="31.35" customHeight="1" x14ac:dyDescent="0.2">
      <c r="A176" s="8">
        <f>A175+2.3</f>
        <v>115.69</v>
      </c>
      <c r="B176" s="8">
        <f t="shared" si="28"/>
        <v>87.91</v>
      </c>
      <c r="D176" s="8"/>
      <c r="E176" s="5" t="s">
        <v>206</v>
      </c>
      <c r="F176" s="5"/>
      <c r="G176" s="6"/>
      <c r="H176" s="7">
        <f t="shared" si="33"/>
        <v>0.67953819444444441</v>
      </c>
      <c r="I176" s="7">
        <f>IF($A176&lt;&gt;"",((($A176/I$4)*3600)+3600*HOUR($O$11)+60*MINUTE($O$11)+SECOND($O$11))/86400,"")</f>
        <v>0.66614814814814816</v>
      </c>
      <c r="K176" s="8"/>
      <c r="Q176" s="8"/>
      <c r="S176" s="8"/>
    </row>
    <row r="177" spans="1:19" ht="31.35" customHeight="1" x14ac:dyDescent="0.2">
      <c r="A177" s="8">
        <f>A176+0.15</f>
        <v>115.84</v>
      </c>
      <c r="B177" s="8">
        <f t="shared" si="28"/>
        <v>87.759999999999991</v>
      </c>
      <c r="D177" s="8"/>
      <c r="E177" s="5" t="s">
        <v>263</v>
      </c>
      <c r="F177" s="5"/>
      <c r="G177" s="6"/>
      <c r="H177" s="7">
        <f t="shared" si="33"/>
        <v>0.67969444444444438</v>
      </c>
      <c r="I177" s="7">
        <f>IF($A177&lt;&gt;"",((($A177/I$4)*3600)+3600*HOUR($O$11)+60*MINUTE($O$11)+SECOND($O$11))/86400,"")</f>
        <v>0.66628703703703696</v>
      </c>
      <c r="K177" s="8"/>
      <c r="Q177" s="8"/>
      <c r="S177" s="8"/>
    </row>
    <row r="178" spans="1:19" ht="31.35" customHeight="1" x14ac:dyDescent="0.2">
      <c r="A178" s="8">
        <f>A177+0.7</f>
        <v>116.54</v>
      </c>
      <c r="B178" s="8">
        <f t="shared" si="28"/>
        <v>87.059999999999988</v>
      </c>
      <c r="D178" s="8"/>
      <c r="E178" s="5" t="s">
        <v>72</v>
      </c>
      <c r="F178" s="5"/>
      <c r="G178" s="6"/>
      <c r="H178" s="7">
        <f t="shared" si="33"/>
        <v>0.68042361111111105</v>
      </c>
      <c r="I178" s="7">
        <f>IF($A178&lt;&gt;"",((($A178/I$4)*3600)+3600*HOUR($O$11)+60*MINUTE($O$11)+SECOND($O$11))/86400,"")</f>
        <v>0.66693518518518513</v>
      </c>
      <c r="K178" s="8"/>
      <c r="Q178" s="8"/>
      <c r="S178" s="8"/>
    </row>
    <row r="179" spans="1:19" ht="31.35" customHeight="1" x14ac:dyDescent="0.2">
      <c r="A179" s="39" t="s">
        <v>172</v>
      </c>
      <c r="B179" s="39"/>
      <c r="C179" s="39"/>
      <c r="D179" s="39"/>
      <c r="E179" s="39"/>
      <c r="F179" s="39"/>
      <c r="G179" s="39"/>
      <c r="H179" s="39"/>
      <c r="I179" s="39"/>
      <c r="K179" s="8"/>
      <c r="Q179" s="8"/>
      <c r="S179" s="8"/>
    </row>
    <row r="180" spans="1:19" ht="31.35" customHeight="1" x14ac:dyDescent="0.2">
      <c r="A180" s="42" t="s">
        <v>173</v>
      </c>
      <c r="B180" s="42"/>
      <c r="C180" s="42"/>
      <c r="D180" s="42"/>
      <c r="E180" s="42"/>
      <c r="F180" s="42"/>
      <c r="G180" s="42"/>
      <c r="H180" s="42"/>
      <c r="I180" s="42"/>
      <c r="K180" s="8"/>
      <c r="Q180" s="8"/>
      <c r="S180" s="8"/>
    </row>
    <row r="181" spans="1:19" ht="31.35" customHeight="1" x14ac:dyDescent="0.2">
      <c r="A181" s="39" t="s">
        <v>172</v>
      </c>
      <c r="B181" s="39"/>
      <c r="C181" s="39"/>
      <c r="D181" s="39"/>
      <c r="E181" s="39"/>
      <c r="F181" s="39"/>
      <c r="G181" s="39"/>
      <c r="H181" s="39"/>
      <c r="I181" s="39"/>
      <c r="K181" s="8"/>
      <c r="Q181" s="8"/>
      <c r="S181" s="8"/>
    </row>
    <row r="182" spans="1:19" ht="31.35" customHeight="1" x14ac:dyDescent="0.2">
      <c r="A182" s="38" t="s">
        <v>87</v>
      </c>
      <c r="B182" s="38"/>
      <c r="C182" s="38"/>
      <c r="D182" s="38"/>
      <c r="E182" s="38"/>
      <c r="F182" s="38"/>
      <c r="G182" s="38"/>
      <c r="H182" s="38"/>
      <c r="I182" s="38"/>
      <c r="K182" s="8"/>
      <c r="Q182" s="8"/>
      <c r="S182" s="8"/>
    </row>
    <row r="183" spans="1:19" ht="31.35" customHeight="1" x14ac:dyDescent="0.2">
      <c r="A183" s="8">
        <f>A178+2</f>
        <v>118.54</v>
      </c>
      <c r="B183" s="8">
        <f t="shared" si="28"/>
        <v>85.059999999999988</v>
      </c>
      <c r="D183" s="8"/>
      <c r="E183" s="5" t="s">
        <v>72</v>
      </c>
      <c r="F183" s="5"/>
      <c r="G183" s="6"/>
      <c r="H183" s="7">
        <f t="shared" si="33"/>
        <v>0.68250694444444437</v>
      </c>
      <c r="I183" s="7">
        <f t="shared" ref="I183:I197" si="34">IF($A183&lt;&gt;"",((($A183/I$4)*3600)+3600*HOUR($O$11)+60*MINUTE($O$11)+SECOND($O$11))/86400,"")</f>
        <v>0.66878703703703701</v>
      </c>
      <c r="K183" s="8"/>
      <c r="Q183" s="8"/>
      <c r="S183" s="8"/>
    </row>
    <row r="184" spans="1:19" ht="31.35" customHeight="1" x14ac:dyDescent="0.2">
      <c r="A184" s="8">
        <f>A183+1.2</f>
        <v>119.74000000000001</v>
      </c>
      <c r="B184" s="8">
        <f t="shared" si="28"/>
        <v>83.859999999999985</v>
      </c>
      <c r="D184" s="8"/>
      <c r="E184" s="5" t="s">
        <v>72</v>
      </c>
      <c r="F184" s="5"/>
      <c r="G184" s="6"/>
      <c r="H184" s="7">
        <f t="shared" si="33"/>
        <v>0.68375694444444446</v>
      </c>
      <c r="I184" s="7">
        <f t="shared" si="34"/>
        <v>0.66989814814814808</v>
      </c>
      <c r="K184" s="8"/>
      <c r="Q184" s="8"/>
      <c r="S184" s="8"/>
    </row>
    <row r="185" spans="1:19" ht="31.35" customHeight="1" x14ac:dyDescent="0.2">
      <c r="A185" s="8">
        <f>A184+1.1</f>
        <v>120.84</v>
      </c>
      <c r="B185" s="8">
        <f t="shared" si="28"/>
        <v>82.759999999999991</v>
      </c>
      <c r="D185" s="8"/>
      <c r="E185" s="5" t="s">
        <v>102</v>
      </c>
      <c r="F185" s="5"/>
      <c r="G185" s="6"/>
      <c r="H185" s="7">
        <f t="shared" si="33"/>
        <v>0.68490277777777775</v>
      </c>
      <c r="I185" s="7">
        <f t="shared" si="34"/>
        <v>0.67091666666666661</v>
      </c>
      <c r="K185" s="8"/>
      <c r="Q185" s="8"/>
      <c r="S185" s="8"/>
    </row>
    <row r="186" spans="1:19" ht="31.35" customHeight="1" x14ac:dyDescent="0.2">
      <c r="A186" s="8">
        <f>A185+0.2</f>
        <v>121.04</v>
      </c>
      <c r="B186" s="8">
        <f t="shared" si="28"/>
        <v>82.559999999999988</v>
      </c>
      <c r="D186" s="8"/>
      <c r="E186" s="5" t="s">
        <v>93</v>
      </c>
      <c r="F186" s="5"/>
      <c r="G186" s="6"/>
      <c r="H186" s="7">
        <f t="shared" ref="H186:H197" si="35">IF($A186&lt;&gt;"",((($A186/H$4)*3600)+3600*HOUR($O$9)+60*MINUTE($O$9)+SECOND($O$9))/86400,"")</f>
        <v>0.68511111111111112</v>
      </c>
      <c r="I186" s="7">
        <f t="shared" si="34"/>
        <v>0.67110185185185178</v>
      </c>
      <c r="K186" s="8"/>
      <c r="Q186" s="8"/>
      <c r="S186" s="8"/>
    </row>
    <row r="187" spans="1:19" ht="31.35" customHeight="1" x14ac:dyDescent="0.2">
      <c r="A187" s="8">
        <f>A186+0.3</f>
        <v>121.34</v>
      </c>
      <c r="B187" s="8">
        <f t="shared" si="28"/>
        <v>82.259999999999991</v>
      </c>
      <c r="D187" s="8"/>
      <c r="E187" s="5" t="s">
        <v>103</v>
      </c>
      <c r="F187" s="5"/>
      <c r="G187" s="6"/>
      <c r="H187" s="7">
        <f t="shared" si="35"/>
        <v>0.68542361111111105</v>
      </c>
      <c r="I187" s="7">
        <f t="shared" si="34"/>
        <v>0.6713796296296296</v>
      </c>
      <c r="K187" s="8"/>
      <c r="Q187" s="8"/>
      <c r="S187" s="8"/>
    </row>
    <row r="188" spans="1:19" ht="31.35" customHeight="1" x14ac:dyDescent="0.2">
      <c r="A188" s="8">
        <f>A187+0.3</f>
        <v>121.64</v>
      </c>
      <c r="B188" s="8">
        <f t="shared" si="28"/>
        <v>81.96</v>
      </c>
      <c r="D188" s="8"/>
      <c r="E188" s="5" t="s">
        <v>104</v>
      </c>
      <c r="F188" s="5"/>
      <c r="G188" s="6"/>
      <c r="H188" s="7">
        <f t="shared" si="35"/>
        <v>0.6857361111111111</v>
      </c>
      <c r="I188" s="7">
        <f t="shared" si="34"/>
        <v>0.67165740740740743</v>
      </c>
      <c r="K188" s="8"/>
      <c r="Q188" s="8"/>
      <c r="S188" s="8"/>
    </row>
    <row r="189" spans="1:19" ht="31.35" customHeight="1" x14ac:dyDescent="0.2">
      <c r="A189" s="8">
        <f>A188+0.6</f>
        <v>122.24</v>
      </c>
      <c r="B189" s="8">
        <f t="shared" si="28"/>
        <v>81.36</v>
      </c>
      <c r="E189" s="5" t="s">
        <v>105</v>
      </c>
      <c r="F189" s="5"/>
      <c r="G189" s="6"/>
      <c r="H189" s="7">
        <f t="shared" si="35"/>
        <v>0.68636111111111109</v>
      </c>
      <c r="I189" s="7">
        <f t="shared" si="34"/>
        <v>0.67221296296296296</v>
      </c>
      <c r="K189" s="8"/>
      <c r="Q189" s="8"/>
      <c r="S189" s="8"/>
    </row>
    <row r="190" spans="1:19" ht="31.35" customHeight="1" x14ac:dyDescent="0.2">
      <c r="A190" s="8">
        <f>A189+0.2</f>
        <v>122.44</v>
      </c>
      <c r="B190" s="8">
        <f t="shared" si="28"/>
        <v>81.16</v>
      </c>
      <c r="E190" s="5" t="s">
        <v>116</v>
      </c>
      <c r="F190" s="5"/>
      <c r="G190" s="6"/>
      <c r="H190" s="7">
        <f t="shared" si="35"/>
        <v>0.68656944444444445</v>
      </c>
      <c r="I190" s="7">
        <f t="shared" si="34"/>
        <v>0.67239814814814813</v>
      </c>
      <c r="K190" s="8"/>
      <c r="Q190" s="8"/>
      <c r="S190" s="8"/>
    </row>
    <row r="191" spans="1:19" ht="31.35" customHeight="1" x14ac:dyDescent="0.2">
      <c r="A191" s="8">
        <f>A190+0.1</f>
        <v>122.53999999999999</v>
      </c>
      <c r="B191" s="8">
        <f t="shared" si="28"/>
        <v>81.06</v>
      </c>
      <c r="E191" s="5" t="s">
        <v>106</v>
      </c>
      <c r="F191" s="5"/>
      <c r="G191" s="6"/>
      <c r="H191" s="7">
        <f t="shared" si="35"/>
        <v>0.68667361111111114</v>
      </c>
      <c r="I191" s="7">
        <f t="shared" si="34"/>
        <v>0.67249074074074067</v>
      </c>
      <c r="K191" s="8"/>
      <c r="Q191" s="8"/>
      <c r="S191" s="8"/>
    </row>
    <row r="192" spans="1:19" ht="31.35" customHeight="1" x14ac:dyDescent="0.2">
      <c r="A192" s="8">
        <f>A191+0.3</f>
        <v>122.83999999999999</v>
      </c>
      <c r="B192" s="8">
        <f t="shared" si="28"/>
        <v>80.760000000000005</v>
      </c>
      <c r="E192" s="5" t="s">
        <v>104</v>
      </c>
      <c r="F192" s="5"/>
      <c r="G192" s="6"/>
      <c r="H192" s="7">
        <f t="shared" si="35"/>
        <v>0.68698611111111108</v>
      </c>
      <c r="I192" s="7">
        <f t="shared" si="34"/>
        <v>0.67276851851851849</v>
      </c>
      <c r="K192" s="8"/>
      <c r="Q192" s="8"/>
      <c r="S192" s="8"/>
    </row>
    <row r="193" spans="1:19" ht="31.35" customHeight="1" x14ac:dyDescent="0.2">
      <c r="A193" s="8">
        <f>A192+0</f>
        <v>122.83999999999999</v>
      </c>
      <c r="B193" s="8">
        <f t="shared" si="28"/>
        <v>80.760000000000005</v>
      </c>
      <c r="E193" s="5" t="s">
        <v>107</v>
      </c>
      <c r="F193" s="5"/>
      <c r="G193" s="6"/>
      <c r="H193" s="7">
        <f t="shared" si="35"/>
        <v>0.68698611111111108</v>
      </c>
      <c r="I193" s="7">
        <f t="shared" si="34"/>
        <v>0.67276851851851849</v>
      </c>
      <c r="K193" s="8"/>
      <c r="Q193" s="8"/>
      <c r="S193" s="8"/>
    </row>
    <row r="194" spans="1:19" ht="31.35" customHeight="1" x14ac:dyDescent="0.2">
      <c r="A194" s="8">
        <f>A193+0.5</f>
        <v>123.33999999999999</v>
      </c>
      <c r="B194" s="8">
        <f t="shared" si="28"/>
        <v>80.260000000000005</v>
      </c>
      <c r="E194" s="5" t="s">
        <v>108</v>
      </c>
      <c r="F194" s="5"/>
      <c r="G194" s="6"/>
      <c r="H194" s="7">
        <f t="shared" si="35"/>
        <v>0.68750694444444438</v>
      </c>
      <c r="I194" s="7">
        <f t="shared" si="34"/>
        <v>0.67323148148148149</v>
      </c>
      <c r="K194" s="8"/>
      <c r="Q194" s="8"/>
      <c r="S194" s="8"/>
    </row>
    <row r="195" spans="1:19" ht="31.35" customHeight="1" x14ac:dyDescent="0.2">
      <c r="A195" s="8">
        <f>A194+0.2</f>
        <v>123.53999999999999</v>
      </c>
      <c r="B195" s="8">
        <f t="shared" si="28"/>
        <v>80.06</v>
      </c>
      <c r="D195" s="8"/>
      <c r="E195" s="5" t="s">
        <v>264</v>
      </c>
      <c r="F195" s="5"/>
      <c r="G195" s="6"/>
      <c r="H195" s="7">
        <f t="shared" si="35"/>
        <v>0.68771527777777774</v>
      </c>
      <c r="I195" s="7">
        <f t="shared" si="34"/>
        <v>0.67341666666666666</v>
      </c>
      <c r="K195" s="8"/>
      <c r="Q195" s="8"/>
      <c r="S195" s="8"/>
    </row>
    <row r="196" spans="1:19" ht="31.35" customHeight="1" x14ac:dyDescent="0.2">
      <c r="A196" s="8">
        <f>A195+1.5</f>
        <v>125.03999999999999</v>
      </c>
      <c r="B196" s="8">
        <f t="shared" si="28"/>
        <v>78.56</v>
      </c>
      <c r="D196" s="8"/>
      <c r="E196" s="5" t="s">
        <v>73</v>
      </c>
      <c r="F196" s="5"/>
      <c r="G196" s="6"/>
      <c r="H196" s="7">
        <f t="shared" si="35"/>
        <v>0.68927777777777777</v>
      </c>
      <c r="I196" s="7">
        <f t="shared" si="34"/>
        <v>0.67480555555555555</v>
      </c>
      <c r="K196" s="8"/>
      <c r="Q196" s="8"/>
      <c r="S196" s="8"/>
    </row>
    <row r="197" spans="1:19" ht="31.35" customHeight="1" x14ac:dyDescent="0.2">
      <c r="A197" s="8">
        <f>A196+0.3</f>
        <v>125.33999999999999</v>
      </c>
      <c r="B197" s="8">
        <f t="shared" si="28"/>
        <v>78.260000000000005</v>
      </c>
      <c r="E197" s="5" t="s">
        <v>73</v>
      </c>
      <c r="F197" s="5"/>
      <c r="G197" s="6"/>
      <c r="H197" s="7">
        <f t="shared" si="35"/>
        <v>0.68959027777777782</v>
      </c>
      <c r="I197" s="7">
        <f t="shared" si="34"/>
        <v>0.67508333333333326</v>
      </c>
      <c r="K197" s="8"/>
      <c r="Q197" s="8"/>
      <c r="S197" s="8"/>
    </row>
    <row r="198" spans="1:19" ht="31.35" customHeight="1" x14ac:dyDescent="0.2">
      <c r="A198" s="40" t="s">
        <v>157</v>
      </c>
      <c r="B198" s="40"/>
      <c r="C198" s="40"/>
      <c r="D198" s="40"/>
      <c r="E198" s="40"/>
      <c r="F198" s="40"/>
      <c r="G198" s="40"/>
      <c r="H198" s="40"/>
      <c r="I198" s="40"/>
      <c r="K198" s="8"/>
      <c r="Q198" s="8"/>
    </row>
    <row r="199" spans="1:19" ht="31.35" customHeight="1" x14ac:dyDescent="0.2">
      <c r="A199" s="37" t="s">
        <v>158</v>
      </c>
      <c r="B199" s="37"/>
      <c r="C199" s="37"/>
      <c r="D199" s="37"/>
      <c r="E199" s="37"/>
      <c r="F199" s="37"/>
      <c r="G199" s="37"/>
      <c r="H199" s="37"/>
      <c r="I199" s="37"/>
      <c r="K199" s="8"/>
      <c r="Q199" s="8"/>
    </row>
    <row r="200" spans="1:19" ht="31.35" customHeight="1" x14ac:dyDescent="0.2">
      <c r="A200" s="8">
        <f>A197+0.7</f>
        <v>126.03999999999999</v>
      </c>
      <c r="B200" s="8">
        <f>-(A200-$K$7)</f>
        <v>77.56</v>
      </c>
      <c r="E200" s="5" t="s">
        <v>74</v>
      </c>
      <c r="F200" s="6"/>
      <c r="G200" s="6"/>
      <c r="H200" s="7">
        <f>IF($A200&lt;&gt;"",((($A200/H$4)*3600)+3600*HOUR($O$9)+60*MINUTE($O$9)+SECOND($O$9))/86400,"")</f>
        <v>0.69031944444444437</v>
      </c>
      <c r="I200" s="7">
        <f>IF($A200&lt;&gt;"",((($A200/I$4)*3600)+3600*HOUR($O$11)+60*MINUTE($O$11)+SECOND($O$11))/86400,"")</f>
        <v>0.67573148148148143</v>
      </c>
      <c r="K200" s="8"/>
      <c r="Q200" s="8"/>
      <c r="S200" s="8"/>
    </row>
    <row r="201" spans="1:19" ht="31.35" customHeight="1" x14ac:dyDescent="0.2">
      <c r="A201" s="8">
        <f>A200+0.4</f>
        <v>126.44</v>
      </c>
      <c r="B201" s="8">
        <f t="shared" ref="B201:B208" si="36">-(A201-$K$7)</f>
        <v>77.16</v>
      </c>
      <c r="D201" s="8"/>
      <c r="E201" s="5" t="s">
        <v>75</v>
      </c>
      <c r="F201" s="5" t="s">
        <v>15</v>
      </c>
      <c r="G201" s="6"/>
      <c r="H201" s="7">
        <f>IF($A201&lt;&gt;"",((($A201/H$4)*3600)+3600*HOUR($O$9)+60*MINUTE($O$9)+SECOND($O$9))/86400,"")</f>
        <v>0.69073611111111111</v>
      </c>
      <c r="I201" s="7">
        <f>IF($A201&lt;&gt;"",((($A201/I$4)*3600)+3600*HOUR($O$11)+60*MINUTE($O$11)+SECOND($O$11))/86400,"")</f>
        <v>0.67610185185185179</v>
      </c>
      <c r="K201" s="8"/>
      <c r="Q201" s="8"/>
      <c r="S201" s="8"/>
    </row>
    <row r="202" spans="1:19" ht="31.35" customHeight="1" x14ac:dyDescent="0.2">
      <c r="A202" s="8">
        <f>A201+0.4</f>
        <v>126.84</v>
      </c>
      <c r="B202" s="8">
        <f t="shared" si="36"/>
        <v>76.759999999999991</v>
      </c>
      <c r="E202" s="5" t="s">
        <v>76</v>
      </c>
      <c r="F202" s="6"/>
      <c r="G202" s="6"/>
      <c r="H202" s="7">
        <f>IF($A202&lt;&gt;"",((($A202/H$4)*3600)+3600*HOUR($O$9)+60*MINUTE($O$9)+SECOND($O$9))/86400,"")</f>
        <v>0.69115277777777773</v>
      </c>
      <c r="I202" s="7">
        <f>IF($A202&lt;&gt;"",((($A202/I$4)*3600)+3600*HOUR($O$11)+60*MINUTE($O$11)+SECOND($O$11))/86400,"")</f>
        <v>0.67647222222222214</v>
      </c>
      <c r="K202" s="8"/>
      <c r="Q202" s="8"/>
      <c r="S202" s="8"/>
    </row>
    <row r="203" spans="1:19" ht="31.35" customHeight="1" x14ac:dyDescent="0.2">
      <c r="A203" s="37" t="s">
        <v>159</v>
      </c>
      <c r="B203" s="37"/>
      <c r="C203" s="37"/>
      <c r="D203" s="37"/>
      <c r="E203" s="37"/>
      <c r="F203" s="37"/>
      <c r="G203" s="37"/>
      <c r="H203" s="37"/>
      <c r="I203" s="37"/>
      <c r="K203" s="8"/>
      <c r="Q203" s="8"/>
      <c r="S203" s="8"/>
    </row>
    <row r="204" spans="1:19" ht="31.35" customHeight="1" x14ac:dyDescent="0.2">
      <c r="A204" s="8">
        <f>A202+2.75</f>
        <v>129.59</v>
      </c>
      <c r="B204" s="8">
        <f t="shared" si="36"/>
        <v>74.009999999999991</v>
      </c>
      <c r="E204" s="5" t="s">
        <v>94</v>
      </c>
      <c r="F204" s="6"/>
      <c r="G204" s="6"/>
      <c r="H204" s="7">
        <f>IF($A204&lt;&gt;"",((($A204/H$4)*3600)+3600*HOUR($O$9)+60*MINUTE($O$9)+SECOND($O$9))/86400,"")</f>
        <v>0.69401736111111112</v>
      </c>
      <c r="I204" s="7">
        <f>IF($A204&lt;&gt;"",((($A204/I$4)*3600)+3600*HOUR($O$11)+60*MINUTE($O$11)+SECOND($O$11))/86400,"")</f>
        <v>0.67901851851851847</v>
      </c>
      <c r="K204" s="8"/>
      <c r="Q204" s="8"/>
      <c r="S204" s="8"/>
    </row>
    <row r="205" spans="1:19" ht="31.35" customHeight="1" x14ac:dyDescent="0.2">
      <c r="A205" s="8">
        <f>A204+0.4</f>
        <v>129.99</v>
      </c>
      <c r="B205" s="8">
        <f t="shared" si="36"/>
        <v>73.609999999999985</v>
      </c>
      <c r="E205" s="5" t="s">
        <v>95</v>
      </c>
      <c r="F205" s="6"/>
      <c r="G205" s="6"/>
      <c r="H205" s="7">
        <f>IF($A205&lt;&gt;"",((($A205/H$4)*3600)+3600*HOUR($O$9)+60*MINUTE($O$9)+SECOND($O$9))/86400,"")</f>
        <v>0.69443402777777774</v>
      </c>
      <c r="I205" s="7">
        <f>IF($A205&lt;&gt;"",((($A205/I$4)*3600)+3600*HOUR($O$11)+60*MINUTE($O$11)+SECOND($O$11))/86400,"")</f>
        <v>0.67938888888888882</v>
      </c>
      <c r="K205" s="8"/>
      <c r="Q205" s="8"/>
      <c r="S205" s="8"/>
    </row>
    <row r="206" spans="1:19" ht="31.35" customHeight="1" x14ac:dyDescent="0.2">
      <c r="A206" s="8">
        <f>A205+0.2</f>
        <v>130.19</v>
      </c>
      <c r="B206" s="8">
        <f t="shared" si="36"/>
        <v>73.41</v>
      </c>
      <c r="D206" s="8"/>
      <c r="E206" s="5" t="s">
        <v>265</v>
      </c>
      <c r="F206" s="6"/>
      <c r="G206" s="6"/>
      <c r="H206" s="7">
        <f>IF($A206&lt;&gt;"",((($A206/H$4)*3600)+3600*HOUR($O$9)+60*MINUTE($O$9)+SECOND($O$9))/86400,"")</f>
        <v>0.69464236111111111</v>
      </c>
      <c r="I206" s="7">
        <f>IF($A206&lt;&gt;"",((($A206/I$4)*3600)+3600*HOUR($O$11)+60*MINUTE($O$11)+SECOND($O$11))/86400,"")</f>
        <v>0.679574074074074</v>
      </c>
      <c r="K206" s="8"/>
      <c r="Q206" s="8"/>
      <c r="S206" s="8"/>
    </row>
    <row r="207" spans="1:19" ht="31.35" customHeight="1" x14ac:dyDescent="0.2">
      <c r="A207" s="8">
        <f>A206+0.5</f>
        <v>130.69</v>
      </c>
      <c r="B207" s="8">
        <f t="shared" si="36"/>
        <v>72.91</v>
      </c>
      <c r="D207" s="8"/>
      <c r="E207" s="5" t="s">
        <v>110</v>
      </c>
      <c r="F207" s="6"/>
      <c r="G207" s="6"/>
      <c r="H207" s="7">
        <f>IF($A207&lt;&gt;"",((($A207/H$4)*3600)+3600*HOUR($O$9)+60*MINUTE($O$9)+SECOND($O$9))/86400,"")</f>
        <v>0.69516319444444441</v>
      </c>
      <c r="I207" s="7">
        <f>IF($A207&lt;&gt;"",((($A207/I$4)*3600)+3600*HOUR($O$11)+60*MINUTE($O$11)+SECOND($O$11))/86400,"")</f>
        <v>0.680037037037037</v>
      </c>
      <c r="K207" s="8"/>
      <c r="Q207" s="8"/>
      <c r="S207" s="8"/>
    </row>
    <row r="208" spans="1:19" ht="31.35" customHeight="1" x14ac:dyDescent="0.2">
      <c r="A208" s="8">
        <f>A207+1.1</f>
        <v>131.79</v>
      </c>
      <c r="B208" s="8">
        <f t="shared" si="36"/>
        <v>71.81</v>
      </c>
      <c r="E208" s="5" t="s">
        <v>96</v>
      </c>
      <c r="F208" s="6"/>
      <c r="G208" s="6"/>
      <c r="H208" s="7">
        <f>IF($A208&lt;&gt;"",((($A208/H$4)*3600)+3600*HOUR($O$9)+60*MINUTE($O$9)+SECOND($O$9))/86400,"")</f>
        <v>0.69630902777777781</v>
      </c>
      <c r="I208" s="7">
        <f>IF($A208&lt;&gt;"",((($A208/I$4)*3600)+3600*HOUR($O$11)+60*MINUTE($O$11)+SECOND($O$11))/86400,"")</f>
        <v>0.68105555555555553</v>
      </c>
      <c r="K208" s="8"/>
      <c r="Q208" s="8"/>
      <c r="S208" s="8"/>
    </row>
    <row r="209" spans="1:19" ht="31.35" customHeight="1" x14ac:dyDescent="0.2">
      <c r="A209" s="37" t="s">
        <v>160</v>
      </c>
      <c r="B209" s="37"/>
      <c r="C209" s="37"/>
      <c r="D209" s="37"/>
      <c r="E209" s="37"/>
      <c r="F209" s="37"/>
      <c r="G209" s="37"/>
      <c r="H209" s="37"/>
      <c r="I209" s="37"/>
      <c r="K209" s="8"/>
      <c r="Q209" s="8"/>
    </row>
    <row r="210" spans="1:19" ht="31.35" customHeight="1" x14ac:dyDescent="0.2">
      <c r="A210" s="8">
        <f>A208+0.7</f>
        <v>132.48999999999998</v>
      </c>
      <c r="B210" s="8">
        <f t="shared" si="28"/>
        <v>71.110000000000014</v>
      </c>
      <c r="E210" s="5" t="s">
        <v>77</v>
      </c>
      <c r="F210" s="5" t="s">
        <v>15</v>
      </c>
      <c r="G210" s="6"/>
      <c r="H210" s="7">
        <f t="shared" ref="H210:H316" si="37">IF($A210&lt;&gt;"",((($A210/H$4)*3600)+3600*HOUR($O$9)+60*MINUTE($O$9)+SECOND($O$9))/86400,"")</f>
        <v>0.69703819444444448</v>
      </c>
      <c r="I210" s="7">
        <f>IF($A210&lt;&gt;"",((($A210/I$4)*3600)+3600*HOUR($O$11)+60*MINUTE($O$11)+SECOND($O$11))/86400,"")</f>
        <v>0.6817037037037037</v>
      </c>
      <c r="K210" s="8"/>
      <c r="Q210" s="8"/>
      <c r="S210" s="8"/>
    </row>
    <row r="211" spans="1:19" ht="31.35" customHeight="1" x14ac:dyDescent="0.2">
      <c r="A211" s="39" t="s">
        <v>172</v>
      </c>
      <c r="B211" s="39"/>
      <c r="C211" s="39"/>
      <c r="D211" s="39"/>
      <c r="E211" s="39"/>
      <c r="F211" s="39"/>
      <c r="G211" s="39"/>
      <c r="H211" s="39"/>
      <c r="I211" s="39"/>
      <c r="K211" s="8"/>
      <c r="Q211" s="8"/>
      <c r="S211" s="8"/>
    </row>
    <row r="212" spans="1:19" ht="31.35" customHeight="1" x14ac:dyDescent="0.2">
      <c r="A212" s="8">
        <f>A210+0.2</f>
        <v>132.68999999999997</v>
      </c>
      <c r="B212" s="8">
        <f t="shared" si="28"/>
        <v>70.910000000000025</v>
      </c>
      <c r="D212" s="8"/>
      <c r="E212" s="5" t="s">
        <v>266</v>
      </c>
      <c r="F212" s="5" t="s">
        <v>15</v>
      </c>
      <c r="G212" s="6"/>
      <c r="H212" s="7">
        <f t="shared" si="37"/>
        <v>0.69724652777777774</v>
      </c>
      <c r="I212" s="7">
        <f t="shared" ref="I212:I220" si="38">IF($A212&lt;&gt;"",((($A212/I$4)*3600)+3600*HOUR($O$11)+60*MINUTE($O$11)+SECOND($O$11))/86400,"")</f>
        <v>0.68188888888888888</v>
      </c>
      <c r="K212" s="8"/>
      <c r="Q212" s="8"/>
      <c r="S212" s="8"/>
    </row>
    <row r="213" spans="1:19" ht="31.35" customHeight="1" x14ac:dyDescent="0.2">
      <c r="A213" s="8">
        <f>A212+0.9</f>
        <v>133.58999999999997</v>
      </c>
      <c r="B213" s="8">
        <f t="shared" si="28"/>
        <v>70.010000000000019</v>
      </c>
      <c r="D213" s="8"/>
      <c r="E213" s="5" t="s">
        <v>97</v>
      </c>
      <c r="F213" s="5" t="s">
        <v>15</v>
      </c>
      <c r="G213" s="6"/>
      <c r="H213" s="7">
        <f t="shared" si="37"/>
        <v>0.69818402777777777</v>
      </c>
      <c r="I213" s="7">
        <f t="shared" si="38"/>
        <v>0.68272222222222223</v>
      </c>
      <c r="K213" s="8"/>
      <c r="Q213" s="8"/>
      <c r="S213" s="8"/>
    </row>
    <row r="214" spans="1:19" ht="31.35" customHeight="1" x14ac:dyDescent="0.2">
      <c r="A214" s="8">
        <f>A213+1.1</f>
        <v>134.68999999999997</v>
      </c>
      <c r="B214" s="8">
        <f t="shared" si="28"/>
        <v>68.910000000000025</v>
      </c>
      <c r="E214" s="5" t="s">
        <v>98</v>
      </c>
      <c r="F214" s="5" t="s">
        <v>15</v>
      </c>
      <c r="G214" s="6"/>
      <c r="H214" s="7">
        <f t="shared" si="37"/>
        <v>0.69932986111111106</v>
      </c>
      <c r="I214" s="7">
        <f t="shared" si="38"/>
        <v>0.68374074074074076</v>
      </c>
      <c r="K214" s="8"/>
      <c r="Q214" s="8"/>
      <c r="S214" s="8"/>
    </row>
    <row r="215" spans="1:19" ht="31.35" customHeight="1" x14ac:dyDescent="0.2">
      <c r="A215" s="8">
        <f>A214+0.6</f>
        <v>135.28999999999996</v>
      </c>
      <c r="B215" s="8">
        <f t="shared" si="28"/>
        <v>68.310000000000031</v>
      </c>
      <c r="D215" s="8"/>
      <c r="E215" s="5" t="s">
        <v>99</v>
      </c>
      <c r="F215" s="5" t="s">
        <v>15</v>
      </c>
      <c r="G215" s="6"/>
      <c r="H215" s="7">
        <f t="shared" si="37"/>
        <v>0.69995486111111105</v>
      </c>
      <c r="I215" s="7">
        <f t="shared" si="38"/>
        <v>0.68429629629629629</v>
      </c>
      <c r="K215" s="8"/>
      <c r="Q215" s="8"/>
      <c r="S215" s="8"/>
    </row>
    <row r="216" spans="1:19" ht="31.35" customHeight="1" x14ac:dyDescent="0.2">
      <c r="A216" s="8">
        <f>A215+0.3</f>
        <v>135.58999999999997</v>
      </c>
      <c r="B216" s="8">
        <f t="shared" si="28"/>
        <v>68.010000000000019</v>
      </c>
      <c r="D216" s="8"/>
      <c r="E216" s="5" t="s">
        <v>100</v>
      </c>
      <c r="F216" s="5" t="s">
        <v>15</v>
      </c>
      <c r="G216" s="6"/>
      <c r="H216" s="7">
        <f t="shared" si="37"/>
        <v>0.7002673611111111</v>
      </c>
      <c r="I216" s="7">
        <f t="shared" si="38"/>
        <v>0.684574074074074</v>
      </c>
      <c r="K216" s="8"/>
      <c r="Q216" s="8"/>
      <c r="S216" s="8"/>
    </row>
    <row r="217" spans="1:19" ht="31.35" customHeight="1" x14ac:dyDescent="0.2">
      <c r="A217" s="8">
        <f>A216+0.1</f>
        <v>135.68999999999997</v>
      </c>
      <c r="B217" s="8">
        <f t="shared" si="28"/>
        <v>67.910000000000025</v>
      </c>
      <c r="D217" s="8"/>
      <c r="E217" s="5" t="s">
        <v>188</v>
      </c>
      <c r="F217" s="5"/>
      <c r="G217" s="6"/>
      <c r="H217" s="7">
        <f t="shared" si="37"/>
        <v>0.70037152777777778</v>
      </c>
      <c r="I217" s="7">
        <f t="shared" si="38"/>
        <v>0.68466666666666665</v>
      </c>
      <c r="K217" s="8"/>
      <c r="Q217" s="8"/>
      <c r="S217" s="8"/>
    </row>
    <row r="218" spans="1:19" ht="31.35" customHeight="1" x14ac:dyDescent="0.2">
      <c r="A218" s="8">
        <f>A217+0.6</f>
        <v>136.28999999999996</v>
      </c>
      <c r="B218" s="8">
        <f t="shared" si="28"/>
        <v>67.310000000000031</v>
      </c>
      <c r="E218" s="5" t="s">
        <v>267</v>
      </c>
      <c r="F218" s="5"/>
      <c r="G218" s="6"/>
      <c r="H218" s="7">
        <f t="shared" si="37"/>
        <v>0.70099652777777777</v>
      </c>
      <c r="I218" s="7">
        <f t="shared" si="38"/>
        <v>0.68522222222222218</v>
      </c>
      <c r="K218" s="8"/>
      <c r="Q218" s="8"/>
      <c r="S218" s="8"/>
    </row>
    <row r="219" spans="1:19" ht="31.35" customHeight="1" x14ac:dyDescent="0.2">
      <c r="A219" s="8">
        <f>A218+1.4</f>
        <v>137.68999999999997</v>
      </c>
      <c r="B219" s="8">
        <f t="shared" si="28"/>
        <v>65.910000000000025</v>
      </c>
      <c r="E219" s="5" t="s">
        <v>97</v>
      </c>
      <c r="F219" s="5"/>
      <c r="G219" s="6"/>
      <c r="H219" s="7">
        <f t="shared" si="37"/>
        <v>0.70245486111111111</v>
      </c>
      <c r="I219" s="7">
        <f t="shared" si="38"/>
        <v>0.68651851851851853</v>
      </c>
      <c r="K219" s="8"/>
      <c r="Q219" s="8"/>
      <c r="S219" s="8"/>
    </row>
    <row r="220" spans="1:19" ht="31.35" customHeight="1" x14ac:dyDescent="0.2">
      <c r="A220" s="8">
        <f>A219+1.8</f>
        <v>139.48999999999998</v>
      </c>
      <c r="B220" s="8">
        <f t="shared" si="28"/>
        <v>64.110000000000014</v>
      </c>
      <c r="E220" s="5" t="s">
        <v>77</v>
      </c>
      <c r="F220" s="5"/>
      <c r="G220" s="6"/>
      <c r="H220" s="7">
        <f t="shared" si="37"/>
        <v>0.70432986111111107</v>
      </c>
      <c r="I220" s="7">
        <f t="shared" si="38"/>
        <v>0.68818518518518512</v>
      </c>
      <c r="K220" s="8"/>
      <c r="Q220" s="8"/>
      <c r="S220" s="8"/>
    </row>
    <row r="221" spans="1:19" ht="31.35" customHeight="1" x14ac:dyDescent="0.2">
      <c r="A221" s="37" t="s">
        <v>162</v>
      </c>
      <c r="B221" s="37"/>
      <c r="C221" s="37"/>
      <c r="D221" s="37"/>
      <c r="E221" s="37"/>
      <c r="F221" s="37"/>
      <c r="G221" s="37"/>
      <c r="H221" s="37"/>
      <c r="I221" s="37"/>
      <c r="K221" s="8"/>
      <c r="Q221" s="8"/>
      <c r="S221" s="8"/>
    </row>
    <row r="222" spans="1:19" ht="31.35" customHeight="1" x14ac:dyDescent="0.2">
      <c r="A222" s="8">
        <f>A220+0.9</f>
        <v>140.38999999999999</v>
      </c>
      <c r="B222" s="8">
        <f t="shared" si="28"/>
        <v>63.210000000000008</v>
      </c>
      <c r="E222" s="5" t="s">
        <v>124</v>
      </c>
      <c r="F222" s="5"/>
      <c r="G222" s="6"/>
      <c r="H222" s="7">
        <f t="shared" si="37"/>
        <v>0.7052673611111111</v>
      </c>
      <c r="I222" s="7">
        <f>IF($A222&lt;&gt;"",((($A222/I$4)*3600)+3600*HOUR($O$11)+60*MINUTE($O$11)+SECOND($O$11))/86400,"")</f>
        <v>0.68901851851851847</v>
      </c>
      <c r="K222" s="8"/>
      <c r="Q222" s="8"/>
      <c r="S222" s="8"/>
    </row>
    <row r="223" spans="1:19" ht="31.35" customHeight="1" x14ac:dyDescent="0.2">
      <c r="A223" s="37" t="s">
        <v>163</v>
      </c>
      <c r="B223" s="37"/>
      <c r="C223" s="37"/>
      <c r="D223" s="37"/>
      <c r="E223" s="37"/>
      <c r="F223" s="37"/>
      <c r="G223" s="37"/>
      <c r="H223" s="37"/>
      <c r="I223" s="37"/>
      <c r="K223" s="8"/>
      <c r="Q223" s="8"/>
      <c r="S223" s="8"/>
    </row>
    <row r="224" spans="1:19" ht="31.35" customHeight="1" x14ac:dyDescent="0.2">
      <c r="A224" s="8">
        <f>A222+1.4</f>
        <v>141.79</v>
      </c>
      <c r="B224" s="8">
        <f t="shared" si="28"/>
        <v>61.81</v>
      </c>
      <c r="D224" s="8"/>
      <c r="E224" s="5" t="s">
        <v>74</v>
      </c>
      <c r="F224" s="5"/>
      <c r="G224" s="6"/>
      <c r="H224" s="7">
        <f t="shared" si="37"/>
        <v>0.70672569444444444</v>
      </c>
      <c r="I224" s="7">
        <f>IF($A224&lt;&gt;"",((($A224/I$4)*3600)+3600*HOUR($O$11)+60*MINUTE($O$11)+SECOND($O$11))/86400,"")</f>
        <v>0.69031481481481483</v>
      </c>
      <c r="K224" s="8"/>
      <c r="Q224" s="8"/>
      <c r="S224" s="8"/>
    </row>
    <row r="225" spans="1:19" ht="31.35" customHeight="1" x14ac:dyDescent="0.2">
      <c r="A225" s="8">
        <f>A224+1</f>
        <v>142.79</v>
      </c>
      <c r="B225" s="8">
        <f t="shared" si="28"/>
        <v>60.81</v>
      </c>
      <c r="D225" s="8"/>
      <c r="E225" s="5" t="s">
        <v>161</v>
      </c>
      <c r="F225" s="5"/>
      <c r="G225" s="6"/>
      <c r="H225" s="7">
        <f t="shared" si="37"/>
        <v>0.70776736111111105</v>
      </c>
      <c r="I225" s="7">
        <f>IF($A225&lt;&gt;"",((($A225/I$4)*3600)+3600*HOUR($O$11)+60*MINUTE($O$11)+SECOND($O$11))/86400,"")</f>
        <v>0.69124074074074071</v>
      </c>
      <c r="K225" s="8"/>
      <c r="Q225" s="8"/>
      <c r="S225" s="8"/>
    </row>
    <row r="226" spans="1:19" ht="31.35" customHeight="1" x14ac:dyDescent="0.2">
      <c r="A226" s="37" t="s">
        <v>158</v>
      </c>
      <c r="B226" s="37"/>
      <c r="C226" s="37"/>
      <c r="D226" s="37"/>
      <c r="E226" s="37"/>
      <c r="F226" s="37"/>
      <c r="G226" s="37"/>
      <c r="H226" s="37"/>
      <c r="I226" s="37"/>
      <c r="K226" s="8"/>
      <c r="Q226" s="8"/>
      <c r="S226" s="8"/>
    </row>
    <row r="227" spans="1:19" ht="31.35" customHeight="1" x14ac:dyDescent="0.2">
      <c r="A227" s="8">
        <f>A225+2.3</f>
        <v>145.09</v>
      </c>
      <c r="B227" s="8">
        <f t="shared" si="28"/>
        <v>58.509999999999991</v>
      </c>
      <c r="E227" s="5" t="s">
        <v>268</v>
      </c>
      <c r="F227" s="5"/>
      <c r="G227" s="6"/>
      <c r="H227" s="7">
        <f t="shared" si="37"/>
        <v>0.71016319444444442</v>
      </c>
      <c r="I227" s="7">
        <f>IF($A227&lt;&gt;"",((($A227/I$4)*3600)+3600*HOUR($O$11)+60*MINUTE($O$11)+SECOND($O$11))/86400,"")</f>
        <v>0.6933703703703703</v>
      </c>
      <c r="K227" s="8"/>
      <c r="Q227" s="8"/>
      <c r="S227" s="8"/>
    </row>
    <row r="228" spans="1:19" ht="31.35" customHeight="1" x14ac:dyDescent="0.2">
      <c r="A228" s="8">
        <f>A227+2</f>
        <v>147.09</v>
      </c>
      <c r="B228" s="8">
        <f t="shared" si="28"/>
        <v>56.509999999999991</v>
      </c>
      <c r="D228" s="8"/>
      <c r="E228" s="5" t="s">
        <v>125</v>
      </c>
      <c r="F228" s="5"/>
      <c r="G228" s="6"/>
      <c r="H228" s="7">
        <f t="shared" si="37"/>
        <v>0.71224652777777775</v>
      </c>
      <c r="I228" s="7">
        <f>IF($A228&lt;&gt;"",((($A228/I$4)*3600)+3600*HOUR($O$11)+60*MINUTE($O$11)+SECOND($O$11))/86400,"")</f>
        <v>0.69522222222222219</v>
      </c>
      <c r="K228" s="8"/>
      <c r="Q228" s="8"/>
      <c r="S228" s="8"/>
    </row>
    <row r="229" spans="1:19" ht="31.35" customHeight="1" x14ac:dyDescent="0.2">
      <c r="A229" s="8">
        <f>A228+0.8</f>
        <v>147.89000000000001</v>
      </c>
      <c r="B229" s="8">
        <f t="shared" si="28"/>
        <v>55.70999999999998</v>
      </c>
      <c r="D229" s="8"/>
      <c r="E229" s="5" t="s">
        <v>76</v>
      </c>
      <c r="F229" s="5"/>
      <c r="G229" s="6"/>
      <c r="H229" s="7">
        <f t="shared" si="37"/>
        <v>0.71307986111111121</v>
      </c>
      <c r="I229" s="7">
        <f>IF($A229&lt;&gt;"",((($A229/I$4)*3600)+3600*HOUR($O$11)+60*MINUTE($O$11)+SECOND($O$11))/86400,"")</f>
        <v>0.69596296296296289</v>
      </c>
      <c r="K229" s="8"/>
      <c r="Q229" s="8"/>
      <c r="S229" s="8"/>
    </row>
    <row r="230" spans="1:19" ht="31.35" customHeight="1" x14ac:dyDescent="0.2">
      <c r="A230" s="37" t="s">
        <v>159</v>
      </c>
      <c r="B230" s="37"/>
      <c r="C230" s="37"/>
      <c r="D230" s="37"/>
      <c r="E230" s="37"/>
      <c r="F230" s="37"/>
      <c r="G230" s="37"/>
      <c r="H230" s="37"/>
      <c r="I230" s="37"/>
      <c r="K230" s="8"/>
      <c r="Q230" s="8"/>
      <c r="S230" s="8"/>
    </row>
    <row r="231" spans="1:19" ht="31.35" customHeight="1" x14ac:dyDescent="0.2">
      <c r="A231" s="8">
        <f>A229+2</f>
        <v>149.89000000000001</v>
      </c>
      <c r="B231" s="8">
        <f t="shared" si="28"/>
        <v>53.70999999999998</v>
      </c>
      <c r="D231" s="8"/>
      <c r="E231" s="5" t="s">
        <v>94</v>
      </c>
      <c r="F231" s="5"/>
      <c r="G231" s="6"/>
      <c r="H231" s="7">
        <f t="shared" si="37"/>
        <v>0.71516319444444443</v>
      </c>
      <c r="I231" s="7">
        <f>IF($A231&lt;&gt;"",((($A231/I$4)*3600)+3600*HOUR($O$11)+60*MINUTE($O$11)+SECOND($O$11))/86400,"")</f>
        <v>0.69781481481481478</v>
      </c>
      <c r="K231" s="8"/>
      <c r="Q231" s="8"/>
      <c r="S231" s="8"/>
    </row>
    <row r="232" spans="1:19" ht="31.35" customHeight="1" x14ac:dyDescent="0.2">
      <c r="A232" s="8">
        <f>A231+0.4</f>
        <v>150.29000000000002</v>
      </c>
      <c r="B232" s="8">
        <f t="shared" si="28"/>
        <v>53.309999999999974</v>
      </c>
      <c r="D232" s="8"/>
      <c r="E232" s="5" t="s">
        <v>95</v>
      </c>
      <c r="F232" s="5"/>
      <c r="G232" s="6"/>
      <c r="H232" s="7">
        <f t="shared" si="37"/>
        <v>0.71557986111111116</v>
      </c>
      <c r="I232" s="7">
        <f>IF($A232&lt;&gt;"",((($A232/I$4)*3600)+3600*HOUR($O$11)+60*MINUTE($O$11)+SECOND($O$11))/86400,"")</f>
        <v>0.69818518518518524</v>
      </c>
      <c r="K232" s="8"/>
      <c r="Q232" s="8"/>
      <c r="S232" s="8"/>
    </row>
    <row r="233" spans="1:19" ht="31.35" customHeight="1" x14ac:dyDescent="0.2">
      <c r="A233" s="8">
        <f>A232+0.2</f>
        <v>150.49</v>
      </c>
      <c r="B233" s="8">
        <f t="shared" si="28"/>
        <v>53.109999999999985</v>
      </c>
      <c r="D233" s="8"/>
      <c r="E233" s="5" t="s">
        <v>269</v>
      </c>
      <c r="F233" s="5"/>
      <c r="G233" s="6"/>
      <c r="H233" s="7">
        <f t="shared" si="37"/>
        <v>0.71578819444444441</v>
      </c>
      <c r="I233" s="7">
        <f>IF($A233&lt;&gt;"",((($A233/I$4)*3600)+3600*HOUR($O$11)+60*MINUTE($O$11)+SECOND($O$11))/86400,"")</f>
        <v>0.69837037037037031</v>
      </c>
      <c r="K233" s="8"/>
      <c r="Q233" s="8"/>
      <c r="S233" s="8"/>
    </row>
    <row r="234" spans="1:19" ht="31.35" customHeight="1" x14ac:dyDescent="0.2">
      <c r="A234" s="8">
        <f>A233+0.5</f>
        <v>150.99</v>
      </c>
      <c r="B234" s="8">
        <f t="shared" si="28"/>
        <v>52.609999999999985</v>
      </c>
      <c r="D234" s="8"/>
      <c r="E234" s="5" t="s">
        <v>110</v>
      </c>
      <c r="F234" s="5"/>
      <c r="G234" s="6"/>
      <c r="H234" s="7">
        <f t="shared" si="37"/>
        <v>0.71630902777777772</v>
      </c>
      <c r="I234" s="7">
        <f>IF($A234&lt;&gt;"",((($A234/I$4)*3600)+3600*HOUR($O$11)+60*MINUTE($O$11)+SECOND($O$11))/86400,"")</f>
        <v>0.69883333333333331</v>
      </c>
      <c r="K234" s="8"/>
      <c r="Q234" s="8"/>
      <c r="S234" s="8"/>
    </row>
    <row r="235" spans="1:19" ht="31.35" customHeight="1" x14ac:dyDescent="0.2">
      <c r="A235" s="8">
        <f>A234+1.1</f>
        <v>152.09</v>
      </c>
      <c r="B235" s="8">
        <f t="shared" si="28"/>
        <v>51.509999999999991</v>
      </c>
      <c r="D235" s="8"/>
      <c r="E235" s="5" t="s">
        <v>96</v>
      </c>
      <c r="F235" s="5"/>
      <c r="G235" s="6"/>
      <c r="H235" s="7">
        <f t="shared" si="37"/>
        <v>0.71745486111111112</v>
      </c>
      <c r="I235" s="7">
        <f>IF($A235&lt;&gt;"",((($A235/I$4)*3600)+3600*HOUR($O$11)+60*MINUTE($O$11)+SECOND($O$11))/86400,"")</f>
        <v>0.69985185185185184</v>
      </c>
      <c r="K235" s="8"/>
      <c r="Q235" s="8"/>
      <c r="S235" s="8"/>
    </row>
    <row r="236" spans="1:19" ht="31.35" customHeight="1" x14ac:dyDescent="0.2">
      <c r="A236" s="37" t="s">
        <v>160</v>
      </c>
      <c r="B236" s="37"/>
      <c r="C236" s="37"/>
      <c r="D236" s="37"/>
      <c r="E236" s="37"/>
      <c r="F236" s="37"/>
      <c r="G236" s="37"/>
      <c r="H236" s="37"/>
      <c r="I236" s="37"/>
      <c r="K236" s="8"/>
      <c r="Q236" s="8"/>
    </row>
    <row r="237" spans="1:19" ht="31.35" customHeight="1" x14ac:dyDescent="0.2">
      <c r="A237" s="8">
        <f>A235+0.7</f>
        <v>152.79</v>
      </c>
      <c r="B237" s="8">
        <f t="shared" si="28"/>
        <v>50.81</v>
      </c>
      <c r="D237" s="8"/>
      <c r="E237" s="5" t="s">
        <v>77</v>
      </c>
      <c r="F237" s="5"/>
      <c r="G237" s="6"/>
      <c r="H237" s="7">
        <f t="shared" si="37"/>
        <v>0.71818402777777779</v>
      </c>
      <c r="I237" s="7">
        <f>IF($A237&lt;&gt;"",((($A237/I$4)*3600)+3600*HOUR($O$11)+60*MINUTE($O$11)+SECOND($O$11))/86400,"")</f>
        <v>0.70050000000000001</v>
      </c>
      <c r="K237" s="8"/>
      <c r="Q237" s="8"/>
      <c r="S237" s="8"/>
    </row>
    <row r="238" spans="1:19" ht="31.35" customHeight="1" x14ac:dyDescent="0.2">
      <c r="A238" s="39" t="s">
        <v>172</v>
      </c>
      <c r="B238" s="39"/>
      <c r="C238" s="39"/>
      <c r="D238" s="39"/>
      <c r="E238" s="39"/>
      <c r="F238" s="39"/>
      <c r="G238" s="39"/>
      <c r="H238" s="39"/>
      <c r="I238" s="39"/>
      <c r="K238" s="8"/>
      <c r="Q238" s="8"/>
      <c r="S238" s="8"/>
    </row>
    <row r="239" spans="1:19" ht="31.35" customHeight="1" x14ac:dyDescent="0.2">
      <c r="A239" s="8">
        <f>A237+0.2</f>
        <v>152.98999999999998</v>
      </c>
      <c r="B239" s="8">
        <f t="shared" si="28"/>
        <v>50.610000000000014</v>
      </c>
      <c r="D239" s="8"/>
      <c r="E239" s="5" t="s">
        <v>270</v>
      </c>
      <c r="F239" s="5"/>
      <c r="G239" s="6"/>
      <c r="H239" s="7">
        <f t="shared" si="37"/>
        <v>0.71839236111111104</v>
      </c>
      <c r="I239" s="7">
        <f t="shared" ref="I239:I245" si="39">IF($A239&lt;&gt;"",((($A239/I$4)*3600)+3600*HOUR($O$11)+60*MINUTE($O$11)+SECOND($O$11))/86400,"")</f>
        <v>0.70068518518518519</v>
      </c>
      <c r="K239" s="8"/>
      <c r="Q239" s="8"/>
      <c r="S239" s="8"/>
    </row>
    <row r="240" spans="1:19" ht="31.35" customHeight="1" x14ac:dyDescent="0.2">
      <c r="A240" s="8">
        <f>A239+0.9</f>
        <v>153.88999999999999</v>
      </c>
      <c r="B240" s="8">
        <f t="shared" si="28"/>
        <v>49.710000000000008</v>
      </c>
      <c r="D240" s="8"/>
      <c r="E240" s="5" t="s">
        <v>97</v>
      </c>
      <c r="F240" s="5"/>
      <c r="G240" s="6"/>
      <c r="H240" s="7">
        <f t="shared" si="37"/>
        <v>0.71932986111111108</v>
      </c>
      <c r="I240" s="7">
        <f t="shared" si="39"/>
        <v>0.70151851851851843</v>
      </c>
      <c r="K240" s="8"/>
      <c r="Q240" s="8"/>
      <c r="S240" s="8"/>
    </row>
    <row r="241" spans="1:19" ht="31.35" customHeight="1" x14ac:dyDescent="0.2">
      <c r="A241" s="8">
        <f>A240+1.1</f>
        <v>154.98999999999998</v>
      </c>
      <c r="B241" s="8">
        <f t="shared" si="28"/>
        <v>48.610000000000014</v>
      </c>
      <c r="E241" s="5" t="s">
        <v>98</v>
      </c>
      <c r="F241" s="5"/>
      <c r="G241" s="6"/>
      <c r="H241" s="7">
        <f t="shared" si="37"/>
        <v>0.72047569444444448</v>
      </c>
      <c r="I241" s="7">
        <f t="shared" si="39"/>
        <v>0.70253703703703696</v>
      </c>
      <c r="K241" s="8"/>
      <c r="Q241" s="8"/>
      <c r="S241" s="8"/>
    </row>
    <row r="242" spans="1:19" ht="31.35" customHeight="1" x14ac:dyDescent="0.2">
      <c r="A242" s="8">
        <f>A241+0.6</f>
        <v>155.58999999999997</v>
      </c>
      <c r="B242" s="8">
        <f t="shared" si="28"/>
        <v>48.010000000000019</v>
      </c>
      <c r="D242" s="8"/>
      <c r="E242" s="5" t="s">
        <v>99</v>
      </c>
      <c r="F242" s="5"/>
      <c r="G242" s="6"/>
      <c r="H242" s="7">
        <f t="shared" si="37"/>
        <v>0.72110069444444447</v>
      </c>
      <c r="I242" s="7">
        <f t="shared" si="39"/>
        <v>0.7030925925925926</v>
      </c>
      <c r="K242" s="8"/>
      <c r="Q242" s="8"/>
      <c r="S242" s="8"/>
    </row>
    <row r="243" spans="1:19" ht="31.35" customHeight="1" x14ac:dyDescent="0.2">
      <c r="A243" s="8">
        <f>A242+0.3</f>
        <v>155.88999999999999</v>
      </c>
      <c r="B243" s="8">
        <f t="shared" si="28"/>
        <v>47.710000000000008</v>
      </c>
      <c r="D243" s="8"/>
      <c r="E243" s="5" t="s">
        <v>100</v>
      </c>
      <c r="F243" s="5"/>
      <c r="G243" s="6"/>
      <c r="H243" s="7">
        <f t="shared" si="37"/>
        <v>0.72141319444444441</v>
      </c>
      <c r="I243" s="7">
        <f t="shared" si="39"/>
        <v>0.70337037037037031</v>
      </c>
      <c r="K243" s="8"/>
      <c r="Q243" s="8"/>
      <c r="S243" s="8"/>
    </row>
    <row r="244" spans="1:19" ht="31.35" customHeight="1" x14ac:dyDescent="0.2">
      <c r="A244" s="8">
        <f>A243+0.1</f>
        <v>155.98999999999998</v>
      </c>
      <c r="B244" s="8">
        <f t="shared" si="28"/>
        <v>47.610000000000014</v>
      </c>
      <c r="D244" s="8"/>
      <c r="E244" s="5" t="s">
        <v>111</v>
      </c>
      <c r="F244" s="5"/>
      <c r="G244" s="6"/>
      <c r="H244" s="7">
        <f t="shared" si="37"/>
        <v>0.72151736111111109</v>
      </c>
      <c r="I244" s="7">
        <f t="shared" si="39"/>
        <v>0.70346296296296296</v>
      </c>
      <c r="K244" s="8"/>
      <c r="Q244" s="8"/>
      <c r="S244" s="8"/>
    </row>
    <row r="245" spans="1:19" ht="31.35" customHeight="1" x14ac:dyDescent="0.2">
      <c r="A245" s="8">
        <f>A244+1.3</f>
        <v>157.29</v>
      </c>
      <c r="B245" s="8">
        <f t="shared" si="28"/>
        <v>46.31</v>
      </c>
      <c r="D245" s="8"/>
      <c r="E245" s="5" t="s">
        <v>112</v>
      </c>
      <c r="F245" s="5"/>
      <c r="G245" s="6"/>
      <c r="H245" s="7">
        <f t="shared" si="37"/>
        <v>0.72287152777777774</v>
      </c>
      <c r="I245" s="7">
        <f t="shared" si="39"/>
        <v>0.70466666666666666</v>
      </c>
      <c r="K245" s="8"/>
      <c r="Q245" s="8"/>
      <c r="S245" s="8"/>
    </row>
    <row r="246" spans="1:19" ht="31.35" customHeight="1" x14ac:dyDescent="0.2">
      <c r="A246" s="37" t="s">
        <v>159</v>
      </c>
      <c r="B246" s="37"/>
      <c r="C246" s="37"/>
      <c r="D246" s="37"/>
      <c r="E246" s="37"/>
      <c r="F246" s="37"/>
      <c r="G246" s="37"/>
      <c r="H246" s="37"/>
      <c r="I246" s="37"/>
      <c r="K246" s="8"/>
      <c r="Q246" s="8"/>
      <c r="S246" s="8"/>
    </row>
    <row r="247" spans="1:19" ht="31.35" customHeight="1" x14ac:dyDescent="0.2">
      <c r="A247" s="8">
        <f>A245+1.2</f>
        <v>158.48999999999998</v>
      </c>
      <c r="B247" s="8">
        <f t="shared" si="28"/>
        <v>45.110000000000014</v>
      </c>
      <c r="D247" s="8"/>
      <c r="E247" s="5" t="s">
        <v>112</v>
      </c>
      <c r="F247" s="5"/>
      <c r="G247" s="6"/>
      <c r="H247" s="7">
        <f t="shared" si="37"/>
        <v>0.72412152777777772</v>
      </c>
      <c r="I247" s="7">
        <f t="shared" ref="I247:I252" si="40">IF($A247&lt;&gt;"",((($A247/I$4)*3600)+3600*HOUR($O$11)+60*MINUTE($O$11)+SECOND($O$11))/86400,"")</f>
        <v>0.70577777777777773</v>
      </c>
      <c r="K247" s="8"/>
      <c r="Q247" s="8"/>
      <c r="S247" s="8"/>
    </row>
    <row r="248" spans="1:19" ht="31.35" customHeight="1" x14ac:dyDescent="0.2">
      <c r="A248" s="8">
        <f>A247+0.6</f>
        <v>159.08999999999997</v>
      </c>
      <c r="B248" s="8">
        <f t="shared" si="28"/>
        <v>44.510000000000019</v>
      </c>
      <c r="D248" s="8"/>
      <c r="E248" s="5" t="s">
        <v>126</v>
      </c>
      <c r="F248" s="5"/>
      <c r="G248" s="6"/>
      <c r="H248" s="7">
        <f t="shared" si="37"/>
        <v>0.72474652777777782</v>
      </c>
      <c r="I248" s="7">
        <f t="shared" si="40"/>
        <v>0.70633333333333326</v>
      </c>
      <c r="K248" s="8"/>
      <c r="Q248" s="8"/>
      <c r="S248" s="8"/>
    </row>
    <row r="249" spans="1:19" ht="31.35" customHeight="1" x14ac:dyDescent="0.2">
      <c r="A249" s="8">
        <f>A248+0.2</f>
        <v>159.28999999999996</v>
      </c>
      <c r="B249" s="8">
        <f t="shared" si="28"/>
        <v>44.310000000000031</v>
      </c>
      <c r="D249" s="8"/>
      <c r="E249" s="5" t="s">
        <v>127</v>
      </c>
      <c r="F249" s="5"/>
      <c r="G249" s="6"/>
      <c r="H249" s="7">
        <f t="shared" si="37"/>
        <v>0.72495486111111107</v>
      </c>
      <c r="I249" s="7">
        <f t="shared" si="40"/>
        <v>0.70651851851851843</v>
      </c>
      <c r="K249" s="8"/>
      <c r="Q249" s="8"/>
      <c r="S249" s="8"/>
    </row>
    <row r="250" spans="1:19" ht="31.35" customHeight="1" x14ac:dyDescent="0.2">
      <c r="A250" s="8">
        <f>A249+0</f>
        <v>159.28999999999996</v>
      </c>
      <c r="B250" s="8">
        <f t="shared" si="28"/>
        <v>44.310000000000031</v>
      </c>
      <c r="D250" s="8"/>
      <c r="E250" s="5" t="s">
        <v>126</v>
      </c>
      <c r="F250" s="5"/>
      <c r="G250" s="6"/>
      <c r="H250" s="7">
        <f t="shared" si="37"/>
        <v>0.72495486111111107</v>
      </c>
      <c r="I250" s="7">
        <f t="shared" si="40"/>
        <v>0.70651851851851843</v>
      </c>
      <c r="K250" s="8"/>
      <c r="Q250" s="8"/>
      <c r="S250" s="8"/>
    </row>
    <row r="251" spans="1:19" ht="31.35" customHeight="1" x14ac:dyDescent="0.2">
      <c r="A251" s="8">
        <f>A250+0.9</f>
        <v>160.18999999999997</v>
      </c>
      <c r="B251" s="8">
        <f t="shared" si="28"/>
        <v>43.410000000000025</v>
      </c>
      <c r="D251" s="8"/>
      <c r="E251" s="5" t="s">
        <v>128</v>
      </c>
      <c r="F251" s="5"/>
      <c r="G251" s="6"/>
      <c r="H251" s="7">
        <f t="shared" si="37"/>
        <v>0.72589236111111111</v>
      </c>
      <c r="I251" s="7">
        <f t="shared" si="40"/>
        <v>0.70735185185185179</v>
      </c>
      <c r="K251" s="8"/>
      <c r="Q251" s="8"/>
      <c r="S251" s="8"/>
    </row>
    <row r="252" spans="1:19" ht="31.35" customHeight="1" x14ac:dyDescent="0.2">
      <c r="A252" s="8">
        <f>A251+1.1</f>
        <v>161.28999999999996</v>
      </c>
      <c r="B252" s="8">
        <f t="shared" si="28"/>
        <v>42.310000000000031</v>
      </c>
      <c r="D252" s="8"/>
      <c r="E252" s="5" t="s">
        <v>271</v>
      </c>
      <c r="F252" s="5"/>
      <c r="G252" s="6"/>
      <c r="H252" s="7">
        <f t="shared" si="37"/>
        <v>0.7270381944444444</v>
      </c>
      <c r="I252" s="7">
        <f t="shared" si="40"/>
        <v>0.70837037037037032</v>
      </c>
      <c r="K252" s="8"/>
      <c r="Q252" s="8"/>
      <c r="S252" s="8"/>
    </row>
    <row r="253" spans="1:19" ht="31.35" customHeight="1" x14ac:dyDescent="0.2">
      <c r="A253" s="38" t="s">
        <v>164</v>
      </c>
      <c r="B253" s="38"/>
      <c r="C253" s="38"/>
      <c r="D253" s="38"/>
      <c r="E253" s="38"/>
      <c r="F253" s="38"/>
      <c r="G253" s="38"/>
      <c r="H253" s="38"/>
      <c r="I253" s="38"/>
      <c r="K253" s="8"/>
      <c r="Q253" s="8"/>
      <c r="S253" s="8"/>
    </row>
    <row r="254" spans="1:19" ht="31.35" customHeight="1" x14ac:dyDescent="0.2">
      <c r="A254" s="8">
        <f>A252+0.6</f>
        <v>161.88999999999996</v>
      </c>
      <c r="B254" s="8">
        <f t="shared" si="28"/>
        <v>41.710000000000036</v>
      </c>
      <c r="E254" s="5" t="s">
        <v>129</v>
      </c>
      <c r="F254" s="5"/>
      <c r="G254" s="6"/>
      <c r="H254" s="7">
        <f t="shared" si="37"/>
        <v>0.72766319444444438</v>
      </c>
      <c r="I254" s="7">
        <f>IF($A254&lt;&gt;"",((($A254/I$4)*3600)+3600*HOUR($O$11)+60*MINUTE($O$11)+SECOND($O$11))/86400,"")</f>
        <v>0.70892592592592585</v>
      </c>
      <c r="K254" s="8"/>
      <c r="Q254" s="8"/>
      <c r="S254" s="8"/>
    </row>
    <row r="255" spans="1:19" ht="31.35" customHeight="1" x14ac:dyDescent="0.2">
      <c r="A255" s="37" t="s">
        <v>159</v>
      </c>
      <c r="B255" s="37"/>
      <c r="C255" s="37"/>
      <c r="D255" s="37"/>
      <c r="E255" s="37"/>
      <c r="F255" s="37"/>
      <c r="G255" s="37"/>
      <c r="H255" s="37"/>
      <c r="I255" s="37"/>
      <c r="K255" s="8"/>
      <c r="Q255" s="8"/>
      <c r="S255" s="8"/>
    </row>
    <row r="256" spans="1:19" ht="31.35" customHeight="1" x14ac:dyDescent="0.2">
      <c r="A256" s="8">
        <f>A254+0.7</f>
        <v>162.58999999999995</v>
      </c>
      <c r="B256" s="8">
        <f t="shared" si="28"/>
        <v>41.010000000000048</v>
      </c>
      <c r="D256" s="8"/>
      <c r="E256" s="5" t="s">
        <v>128</v>
      </c>
      <c r="F256" s="5"/>
      <c r="G256" s="6"/>
      <c r="H256" s="7">
        <f t="shared" si="37"/>
        <v>0.72839236111111105</v>
      </c>
      <c r="I256" s="7">
        <f>IF($A256&lt;&gt;"",((($A256/I$4)*3600)+3600*HOUR($O$11)+60*MINUTE($O$11)+SECOND($O$11))/86400,"")</f>
        <v>0.70957407407407402</v>
      </c>
      <c r="K256" s="8"/>
      <c r="Q256" s="8"/>
      <c r="S256" s="8"/>
    </row>
    <row r="257" spans="1:19" ht="31.35" customHeight="1" x14ac:dyDescent="0.2">
      <c r="A257" s="38" t="s">
        <v>164</v>
      </c>
      <c r="B257" s="38"/>
      <c r="C257" s="38"/>
      <c r="D257" s="38"/>
      <c r="E257" s="38"/>
      <c r="F257" s="38"/>
      <c r="G257" s="38"/>
      <c r="H257" s="38"/>
      <c r="I257" s="38"/>
      <c r="K257" s="8"/>
      <c r="Q257" s="8"/>
      <c r="S257" s="8"/>
    </row>
    <row r="258" spans="1:19" ht="31.35" customHeight="1" x14ac:dyDescent="0.2">
      <c r="A258" s="8">
        <f>A256+0.1</f>
        <v>162.68999999999994</v>
      </c>
      <c r="B258" s="8">
        <f t="shared" si="28"/>
        <v>40.910000000000053</v>
      </c>
      <c r="D258" s="8"/>
      <c r="E258" s="5" t="s">
        <v>207</v>
      </c>
      <c r="F258" s="5"/>
      <c r="G258" s="6"/>
      <c r="H258" s="7">
        <f t="shared" si="37"/>
        <v>0.72849652777777762</v>
      </c>
      <c r="I258" s="7">
        <f>IF($A258&lt;&gt;"",((($A258/I$4)*3600)+3600*HOUR($O$11)+60*MINUTE($O$11)+SECOND($O$11))/86400,"")</f>
        <v>0.70966666666666667</v>
      </c>
      <c r="K258" s="8"/>
      <c r="Q258" s="8"/>
      <c r="S258" s="8"/>
    </row>
    <row r="259" spans="1:19" ht="31.35" customHeight="1" x14ac:dyDescent="0.2">
      <c r="A259" s="8">
        <f>A258+1</f>
        <v>163.68999999999994</v>
      </c>
      <c r="B259" s="8">
        <f t="shared" si="28"/>
        <v>39.910000000000053</v>
      </c>
      <c r="D259" s="8"/>
      <c r="E259" s="5" t="s">
        <v>113</v>
      </c>
      <c r="F259" s="5"/>
      <c r="G259" s="6"/>
      <c r="H259" s="7">
        <f t="shared" si="37"/>
        <v>0.72953819444444434</v>
      </c>
      <c r="I259" s="7">
        <f>IF($A259&lt;&gt;"",((($A259/I$4)*3600)+3600*HOUR($O$11)+60*MINUTE($O$11)+SECOND($O$11))/86400,"")</f>
        <v>0.71059259259259255</v>
      </c>
      <c r="K259" s="8"/>
      <c r="Q259" s="8"/>
      <c r="S259" s="8"/>
    </row>
    <row r="260" spans="1:19" ht="31.35" customHeight="1" x14ac:dyDescent="0.2">
      <c r="A260" s="8">
        <f>A259+0.6</f>
        <v>164.28999999999994</v>
      </c>
      <c r="B260" s="8">
        <f t="shared" si="28"/>
        <v>39.310000000000059</v>
      </c>
      <c r="D260" s="8"/>
      <c r="E260" s="5" t="s">
        <v>114</v>
      </c>
      <c r="F260" s="5"/>
      <c r="G260" s="6"/>
      <c r="H260" s="7">
        <f t="shared" si="37"/>
        <v>0.73016319444444433</v>
      </c>
      <c r="I260" s="7">
        <f>IF($A260&lt;&gt;"",((($A260/I$4)*3600)+3600*HOUR($O$11)+60*MINUTE($O$11)+SECOND($O$11))/86400,"")</f>
        <v>0.71114814814814808</v>
      </c>
      <c r="K260" s="8"/>
      <c r="Q260" s="8"/>
      <c r="S260" s="8"/>
    </row>
    <row r="261" spans="1:19" ht="31.35" customHeight="1" x14ac:dyDescent="0.2">
      <c r="A261" s="38" t="s">
        <v>165</v>
      </c>
      <c r="B261" s="38"/>
      <c r="C261" s="38"/>
      <c r="D261" s="38"/>
      <c r="E261" s="38"/>
      <c r="F261" s="38"/>
      <c r="G261" s="38"/>
      <c r="H261" s="38"/>
      <c r="I261" s="38"/>
      <c r="K261" s="8"/>
      <c r="Q261" s="8"/>
      <c r="S261" s="8"/>
    </row>
    <row r="262" spans="1:19" ht="31.35" customHeight="1" x14ac:dyDescent="0.2">
      <c r="A262" s="8">
        <f>A260+0.1</f>
        <v>164.38999999999993</v>
      </c>
      <c r="B262" s="8">
        <f t="shared" si="28"/>
        <v>39.210000000000065</v>
      </c>
      <c r="D262" s="8"/>
      <c r="E262" s="5" t="s">
        <v>101</v>
      </c>
      <c r="F262" s="5"/>
      <c r="G262" s="6"/>
      <c r="H262" s="7">
        <f t="shared" si="37"/>
        <v>0.73026736111111101</v>
      </c>
      <c r="I262" s="7">
        <f>IF($A262&lt;&gt;"",((($A262/I$4)*3600)+3600*HOUR($O$11)+60*MINUTE($O$11)+SECOND($O$11))/86400,"")</f>
        <v>0.71124074074074073</v>
      </c>
      <c r="K262" s="8"/>
      <c r="Q262" s="8"/>
      <c r="S262" s="8"/>
    </row>
    <row r="263" spans="1:19" ht="31.35" customHeight="1" x14ac:dyDescent="0.2">
      <c r="A263" s="8">
        <f>A262+0.65</f>
        <v>165.03999999999994</v>
      </c>
      <c r="B263" s="8">
        <f t="shared" si="28"/>
        <v>38.560000000000059</v>
      </c>
      <c r="D263" s="8"/>
      <c r="E263" s="5" t="s">
        <v>185</v>
      </c>
      <c r="F263" s="5"/>
      <c r="G263" s="6"/>
      <c r="H263" s="7">
        <f t="shared" si="37"/>
        <v>0.7309444444444444</v>
      </c>
      <c r="I263" s="7">
        <f>IF($A263&lt;&gt;"",((($A263/I$4)*3600)+3600*HOUR($O$11)+60*MINUTE($O$11)+SECOND($O$11))/86400,"")</f>
        <v>0.71184259259259253</v>
      </c>
      <c r="K263" s="8"/>
      <c r="Q263" s="8"/>
      <c r="S263" s="8"/>
    </row>
    <row r="264" spans="1:19" ht="31.35" customHeight="1" x14ac:dyDescent="0.2">
      <c r="A264" s="37" t="s">
        <v>160</v>
      </c>
      <c r="B264" s="37"/>
      <c r="C264" s="37"/>
      <c r="D264" s="37"/>
      <c r="E264" s="37"/>
      <c r="F264" s="37"/>
      <c r="G264" s="37"/>
      <c r="H264" s="37"/>
      <c r="I264" s="37"/>
      <c r="K264" s="8"/>
      <c r="Q264" s="8"/>
      <c r="S264" s="8"/>
    </row>
    <row r="265" spans="1:19" ht="31.35" customHeight="1" x14ac:dyDescent="0.2">
      <c r="A265" s="8">
        <f>A263+1.8</f>
        <v>166.83999999999995</v>
      </c>
      <c r="B265" s="8">
        <f t="shared" si="28"/>
        <v>36.760000000000048</v>
      </c>
      <c r="D265" s="8"/>
      <c r="E265" s="5" t="s">
        <v>186</v>
      </c>
      <c r="F265" s="5"/>
      <c r="G265" s="6"/>
      <c r="H265" s="7">
        <f t="shared" si="37"/>
        <v>0.73281944444444436</v>
      </c>
      <c r="I265" s="7">
        <f t="shared" ref="I265:I270" si="41">IF($A265&lt;&gt;"",((($A265/I$4)*3600)+3600*HOUR($O$11)+60*MINUTE($O$11)+SECOND($O$11))/86400,"")</f>
        <v>0.71350925925925923</v>
      </c>
      <c r="K265" s="8"/>
      <c r="Q265" s="8"/>
      <c r="S265" s="8"/>
    </row>
    <row r="266" spans="1:19" ht="31.35" customHeight="1" x14ac:dyDescent="0.2">
      <c r="A266" s="8">
        <f>A265+2.1</f>
        <v>168.93999999999994</v>
      </c>
      <c r="B266" s="8">
        <f t="shared" si="28"/>
        <v>34.660000000000053</v>
      </c>
      <c r="D266" s="8"/>
      <c r="E266" s="5" t="s">
        <v>187</v>
      </c>
      <c r="F266" s="5"/>
      <c r="G266" s="6"/>
      <c r="H266" s="7">
        <f t="shared" si="37"/>
        <v>0.73500694444444437</v>
      </c>
      <c r="I266" s="7">
        <f t="shared" si="41"/>
        <v>0.71545370370370365</v>
      </c>
      <c r="K266" s="8"/>
      <c r="Q266" s="8"/>
      <c r="S266" s="8"/>
    </row>
    <row r="267" spans="1:19" ht="31.35" customHeight="1" x14ac:dyDescent="0.2">
      <c r="A267" s="8">
        <f>A266+0.5</f>
        <v>169.43999999999994</v>
      </c>
      <c r="B267" s="8">
        <f t="shared" si="28"/>
        <v>34.160000000000053</v>
      </c>
      <c r="D267" s="8"/>
      <c r="E267" s="5" t="s">
        <v>188</v>
      </c>
      <c r="F267" s="5"/>
      <c r="G267" s="6"/>
      <c r="H267" s="7">
        <f t="shared" si="37"/>
        <v>0.73552777777777778</v>
      </c>
      <c r="I267" s="7">
        <f t="shared" si="41"/>
        <v>0.71591666666666665</v>
      </c>
      <c r="K267" s="8"/>
      <c r="Q267" s="8"/>
      <c r="S267" s="8"/>
    </row>
    <row r="268" spans="1:19" ht="31.35" customHeight="1" x14ac:dyDescent="0.2">
      <c r="A268" s="8">
        <f>A267+0.65</f>
        <v>170.08999999999995</v>
      </c>
      <c r="B268" s="8">
        <f t="shared" si="28"/>
        <v>33.510000000000048</v>
      </c>
      <c r="D268" s="8"/>
      <c r="E268" s="5" t="s">
        <v>272</v>
      </c>
      <c r="F268" s="5"/>
      <c r="G268" s="6"/>
      <c r="H268" s="7">
        <f t="shared" si="37"/>
        <v>0.73620486111111105</v>
      </c>
      <c r="I268" s="7">
        <f t="shared" si="41"/>
        <v>0.71651851851851844</v>
      </c>
      <c r="K268" s="8"/>
      <c r="Q268" s="8"/>
      <c r="S268" s="8"/>
    </row>
    <row r="269" spans="1:19" ht="31.35" customHeight="1" x14ac:dyDescent="0.2">
      <c r="A269" s="8">
        <f>A268+1.3</f>
        <v>171.38999999999996</v>
      </c>
      <c r="B269" s="8">
        <f t="shared" si="28"/>
        <v>32.210000000000036</v>
      </c>
      <c r="D269" s="8"/>
      <c r="E269" s="5" t="s">
        <v>97</v>
      </c>
      <c r="F269" s="5"/>
      <c r="G269" s="6"/>
      <c r="H269" s="7">
        <f t="shared" si="37"/>
        <v>0.73755902777777771</v>
      </c>
      <c r="I269" s="7">
        <f t="shared" si="41"/>
        <v>0.71772222222222215</v>
      </c>
      <c r="K269" s="8"/>
      <c r="Q269" s="8"/>
      <c r="S269" s="8"/>
    </row>
    <row r="270" spans="1:19" ht="31.35" customHeight="1" x14ac:dyDescent="0.2">
      <c r="A270" s="8">
        <f>A269+1.7</f>
        <v>173.08999999999995</v>
      </c>
      <c r="B270" s="8">
        <f t="shared" si="28"/>
        <v>30.510000000000048</v>
      </c>
      <c r="D270" s="8"/>
      <c r="E270" s="5" t="s">
        <v>77</v>
      </c>
      <c r="F270" s="5"/>
      <c r="G270" s="6"/>
      <c r="H270" s="7">
        <f t="shared" si="37"/>
        <v>0.73932986111111099</v>
      </c>
      <c r="I270" s="7">
        <f t="shared" si="41"/>
        <v>0.71929629629629621</v>
      </c>
      <c r="K270" s="8"/>
      <c r="Q270" s="8"/>
      <c r="S270" s="8"/>
    </row>
    <row r="271" spans="1:19" ht="31.35" customHeight="1" x14ac:dyDescent="0.2">
      <c r="A271" s="37" t="s">
        <v>162</v>
      </c>
      <c r="B271" s="37"/>
      <c r="C271" s="37"/>
      <c r="D271" s="37"/>
      <c r="E271" s="37"/>
      <c r="F271" s="37"/>
      <c r="G271" s="37"/>
      <c r="H271" s="37"/>
      <c r="I271" s="37"/>
      <c r="K271" s="8"/>
      <c r="Q271" s="8"/>
      <c r="S271" s="8"/>
    </row>
    <row r="272" spans="1:19" ht="31.35" customHeight="1" x14ac:dyDescent="0.2">
      <c r="A272" s="8">
        <f>A270+1.6</f>
        <v>174.68999999999994</v>
      </c>
      <c r="B272" s="8">
        <f t="shared" si="28"/>
        <v>28.910000000000053</v>
      </c>
      <c r="D272" s="8"/>
      <c r="E272" s="5" t="s">
        <v>77</v>
      </c>
      <c r="F272" s="5"/>
      <c r="G272" s="6"/>
      <c r="H272" s="7">
        <f t="shared" si="37"/>
        <v>0.74099652777777769</v>
      </c>
      <c r="I272" s="7">
        <f>IF($A272&lt;&gt;"",((($A272/I$4)*3600)+3600*HOUR($O$11)+60*MINUTE($O$11)+SECOND($O$11))/86400,"")</f>
        <v>0.72077777777777774</v>
      </c>
      <c r="K272" s="8"/>
      <c r="Q272" s="8"/>
      <c r="S272" s="8"/>
    </row>
    <row r="273" spans="1:19" ht="31.35" customHeight="1" x14ac:dyDescent="0.2">
      <c r="A273" s="8">
        <f>A272+1.8</f>
        <v>176.48999999999995</v>
      </c>
      <c r="B273" s="8">
        <f t="shared" si="28"/>
        <v>27.110000000000042</v>
      </c>
      <c r="D273" s="8"/>
      <c r="E273" s="5" t="s">
        <v>189</v>
      </c>
      <c r="F273" s="5"/>
      <c r="G273" s="6"/>
      <c r="H273" s="7">
        <f t="shared" si="37"/>
        <v>0.74287152777777765</v>
      </c>
      <c r="I273" s="7">
        <f>IF($A273&lt;&gt;"",((($A273/I$4)*3600)+3600*HOUR($O$11)+60*MINUTE($O$11)+SECOND($O$11))/86400,"")</f>
        <v>0.72244444444444444</v>
      </c>
      <c r="K273" s="8"/>
      <c r="Q273" s="8"/>
      <c r="S273" s="8"/>
    </row>
    <row r="274" spans="1:19" ht="31.35" customHeight="1" x14ac:dyDescent="0.2">
      <c r="A274" s="8">
        <f>A273+0.3</f>
        <v>176.78999999999996</v>
      </c>
      <c r="B274" s="8">
        <f t="shared" si="28"/>
        <v>26.810000000000031</v>
      </c>
      <c r="D274" s="8"/>
      <c r="E274" s="5" t="s">
        <v>190</v>
      </c>
      <c r="F274" s="5"/>
      <c r="G274" s="6"/>
      <c r="H274" s="7">
        <f t="shared" si="37"/>
        <v>0.7431840277777777</v>
      </c>
      <c r="I274" s="7">
        <f>IF($A274&lt;&gt;"",((($A274/I$4)*3600)+3600*HOUR($O$11)+60*MINUTE($O$11)+SECOND($O$11))/86400,"")</f>
        <v>0.72272222222222215</v>
      </c>
      <c r="K274" s="8"/>
      <c r="Q274" s="8"/>
      <c r="S274" s="8"/>
    </row>
    <row r="275" spans="1:19" ht="31.35" customHeight="1" x14ac:dyDescent="0.2">
      <c r="A275" s="8">
        <f>A274+0.35</f>
        <v>177.13999999999996</v>
      </c>
      <c r="B275" s="8">
        <f t="shared" si="28"/>
        <v>26.460000000000036</v>
      </c>
      <c r="D275" s="8"/>
      <c r="E275" s="5" t="s">
        <v>191</v>
      </c>
      <c r="F275" s="5"/>
      <c r="G275" s="6"/>
      <c r="H275" s="7">
        <f t="shared" si="37"/>
        <v>0.74354861111111104</v>
      </c>
      <c r="I275" s="7">
        <f>IF($A275&lt;&gt;"",((($A275/I$4)*3600)+3600*HOUR($O$11)+60*MINUTE($O$11)+SECOND($O$11))/86400,"")</f>
        <v>0.72304629629629624</v>
      </c>
      <c r="K275" s="8"/>
      <c r="Q275" s="8"/>
      <c r="S275" s="8"/>
    </row>
    <row r="276" spans="1:19" ht="31.35" customHeight="1" x14ac:dyDescent="0.2">
      <c r="A276" s="38" t="s">
        <v>194</v>
      </c>
      <c r="B276" s="38"/>
      <c r="C276" s="38"/>
      <c r="D276" s="38"/>
      <c r="E276" s="38"/>
      <c r="F276" s="38"/>
      <c r="G276" s="38"/>
      <c r="H276" s="38"/>
      <c r="I276" s="38"/>
      <c r="K276" s="8"/>
      <c r="Q276" s="8"/>
      <c r="S276" s="8"/>
    </row>
    <row r="277" spans="1:19" ht="31.35" customHeight="1" x14ac:dyDescent="0.2">
      <c r="A277" s="8">
        <f>A275+0.23</f>
        <v>177.36999999999995</v>
      </c>
      <c r="B277" s="8">
        <f t="shared" si="28"/>
        <v>26.230000000000047</v>
      </c>
      <c r="D277" s="8"/>
      <c r="E277" s="5" t="s">
        <v>192</v>
      </c>
      <c r="F277" s="5"/>
      <c r="G277" s="6"/>
      <c r="H277" s="7">
        <f t="shared" si="37"/>
        <v>0.74378819444444444</v>
      </c>
      <c r="I277" s="7">
        <f>IF($A277&lt;&gt;"",((($A277/I$4)*3600)+3600*HOUR($O$11)+60*MINUTE($O$11)+SECOND($O$11))/86400,"")</f>
        <v>0.72325925925925927</v>
      </c>
      <c r="K277" s="8"/>
      <c r="Q277" s="8"/>
      <c r="S277" s="8"/>
    </row>
    <row r="278" spans="1:19" ht="31.35" customHeight="1" x14ac:dyDescent="0.2">
      <c r="A278" s="8">
        <f>A277+1.5</f>
        <v>178.86999999999995</v>
      </c>
      <c r="B278" s="8">
        <f t="shared" si="28"/>
        <v>24.730000000000047</v>
      </c>
      <c r="D278" s="8"/>
      <c r="E278" s="5" t="s">
        <v>193</v>
      </c>
      <c r="F278" s="5"/>
      <c r="G278" s="6"/>
      <c r="H278" s="7">
        <f t="shared" si="37"/>
        <v>0.74535069444444435</v>
      </c>
      <c r="I278" s="7">
        <f>IF($A278&lt;&gt;"",((($A278/I$4)*3600)+3600*HOUR($O$11)+60*MINUTE($O$11)+SECOND($O$11))/86400,"")</f>
        <v>0.72464814814814815</v>
      </c>
      <c r="K278" s="8"/>
      <c r="Q278" s="8"/>
      <c r="S278" s="8"/>
    </row>
    <row r="279" spans="1:19" ht="31.35" customHeight="1" x14ac:dyDescent="0.2">
      <c r="A279" s="8">
        <f>A278+1</f>
        <v>179.86999999999995</v>
      </c>
      <c r="B279" s="8">
        <f t="shared" si="28"/>
        <v>23.730000000000047</v>
      </c>
      <c r="D279" s="8"/>
      <c r="E279" s="5" t="s">
        <v>195</v>
      </c>
      <c r="F279" s="5"/>
      <c r="G279" s="6"/>
      <c r="H279" s="7">
        <f t="shared" si="37"/>
        <v>0.74639236111111107</v>
      </c>
      <c r="I279" s="7">
        <f>IF($A279&lt;&gt;"",((($A279/I$4)*3600)+3600*HOUR($O$11)+60*MINUTE($O$11)+SECOND($O$11))/86400,"")</f>
        <v>0.72557407407407393</v>
      </c>
      <c r="K279" s="8"/>
      <c r="Q279" s="8"/>
      <c r="S279" s="8"/>
    </row>
    <row r="280" spans="1:19" ht="31.35" customHeight="1" x14ac:dyDescent="0.2">
      <c r="A280" s="38" t="s">
        <v>166</v>
      </c>
      <c r="B280" s="38"/>
      <c r="C280" s="38"/>
      <c r="D280" s="38"/>
      <c r="E280" s="38"/>
      <c r="F280" s="38"/>
      <c r="G280" s="38"/>
      <c r="H280" s="38"/>
      <c r="I280" s="38"/>
      <c r="K280" s="8"/>
      <c r="Q280" s="8"/>
      <c r="S280" s="8"/>
    </row>
    <row r="281" spans="1:19" ht="31.35" customHeight="1" x14ac:dyDescent="0.2">
      <c r="A281" s="8">
        <f>A279+1.4</f>
        <v>181.26999999999995</v>
      </c>
      <c r="B281" s="8">
        <f t="shared" si="28"/>
        <v>22.330000000000041</v>
      </c>
      <c r="D281" s="8"/>
      <c r="E281" s="5" t="s">
        <v>195</v>
      </c>
      <c r="F281" s="5"/>
      <c r="G281" s="6"/>
      <c r="H281" s="7">
        <f t="shared" si="37"/>
        <v>0.74785069444444441</v>
      </c>
      <c r="I281" s="7">
        <f>IF($A281&lt;&gt;"",((($A281/I$4)*3600)+3600*HOUR($O$11)+60*MINUTE($O$11)+SECOND($O$11))/86400,"")</f>
        <v>0.72687037037037039</v>
      </c>
      <c r="K281" s="8"/>
      <c r="Q281" s="8"/>
      <c r="S281" s="8"/>
    </row>
    <row r="282" spans="1:19" ht="31.35" customHeight="1" x14ac:dyDescent="0.2">
      <c r="A282" s="8">
        <f>A281+1.1</f>
        <v>182.36999999999995</v>
      </c>
      <c r="B282" s="8">
        <f t="shared" si="28"/>
        <v>21.230000000000047</v>
      </c>
      <c r="D282" s="8"/>
      <c r="E282" s="5" t="s">
        <v>196</v>
      </c>
      <c r="F282" s="5"/>
      <c r="G282" s="6"/>
      <c r="H282" s="7">
        <f t="shared" si="37"/>
        <v>0.7489965277777777</v>
      </c>
      <c r="I282" s="7">
        <f>IF($A282&lt;&gt;"",((($A282/I$4)*3600)+3600*HOUR($O$11)+60*MINUTE($O$11)+SECOND($O$11))/86400,"")</f>
        <v>0.72788888888888881</v>
      </c>
      <c r="K282" s="8"/>
      <c r="Q282" s="8"/>
      <c r="S282" s="8"/>
    </row>
    <row r="283" spans="1:19" ht="31.35" customHeight="1" x14ac:dyDescent="0.2">
      <c r="A283" s="8">
        <f>A282+0.05</f>
        <v>182.41999999999996</v>
      </c>
      <c r="B283" s="8">
        <f t="shared" si="28"/>
        <v>21.180000000000035</v>
      </c>
      <c r="D283" s="8"/>
      <c r="E283" s="5" t="s">
        <v>195</v>
      </c>
      <c r="F283" s="5"/>
      <c r="G283" s="6"/>
      <c r="H283" s="7">
        <f t="shared" si="37"/>
        <v>0.7490486111111111</v>
      </c>
      <c r="I283" s="7">
        <f>IF($A283&lt;&gt;"",((($A283/I$4)*3600)+3600*HOUR($O$11)+60*MINUTE($O$11)+SECOND($O$11))/86400,"")</f>
        <v>0.72793518518518507</v>
      </c>
      <c r="K283" s="8"/>
      <c r="Q283" s="8"/>
      <c r="S283" s="8"/>
    </row>
    <row r="284" spans="1:19" ht="31.35" customHeight="1" x14ac:dyDescent="0.2">
      <c r="A284" s="8">
        <f>A283+0.34</f>
        <v>182.75999999999996</v>
      </c>
      <c r="B284" s="8">
        <f t="shared" si="28"/>
        <v>20.840000000000032</v>
      </c>
      <c r="D284" s="8"/>
      <c r="E284" s="5" t="s">
        <v>130</v>
      </c>
      <c r="F284" s="5"/>
      <c r="G284" s="6"/>
      <c r="H284" s="7">
        <f t="shared" si="37"/>
        <v>0.74940277777777775</v>
      </c>
      <c r="I284" s="7">
        <f>IF($A284&lt;&gt;"",((($A284/I$4)*3600)+3600*HOUR($O$11)+60*MINUTE($O$11)+SECOND($O$11))/86400,"")</f>
        <v>0.72824999999999995</v>
      </c>
      <c r="K284" s="8"/>
      <c r="Q284" s="8"/>
      <c r="S284" s="8"/>
    </row>
    <row r="285" spans="1:19" ht="31.35" customHeight="1" x14ac:dyDescent="0.2">
      <c r="A285" s="37" t="s">
        <v>167</v>
      </c>
      <c r="B285" s="37"/>
      <c r="C285" s="37"/>
      <c r="D285" s="37"/>
      <c r="E285" s="37"/>
      <c r="F285" s="37"/>
      <c r="G285" s="37"/>
      <c r="H285" s="37"/>
      <c r="I285" s="37"/>
      <c r="K285" s="8"/>
      <c r="Q285" s="8"/>
      <c r="S285" s="8"/>
    </row>
    <row r="286" spans="1:19" ht="31.35" customHeight="1" x14ac:dyDescent="0.2">
      <c r="A286" s="8">
        <f>A284+1.2</f>
        <v>183.95999999999995</v>
      </c>
      <c r="B286" s="8">
        <f t="shared" si="28"/>
        <v>19.640000000000043</v>
      </c>
      <c r="E286" s="5" t="s">
        <v>273</v>
      </c>
      <c r="F286" s="5"/>
      <c r="G286" s="6"/>
      <c r="H286" s="7">
        <f t="shared" si="37"/>
        <v>0.75065277777777772</v>
      </c>
      <c r="I286" s="7">
        <f>IF($A286&lt;&gt;"",((($A286/I$4)*3600)+3600*HOUR($O$11)+60*MINUTE($O$11)+SECOND($O$11))/86400,"")</f>
        <v>0.72936111111111102</v>
      </c>
      <c r="K286" s="8"/>
      <c r="Q286" s="8"/>
      <c r="S286" s="8"/>
    </row>
    <row r="287" spans="1:19" ht="31.35" customHeight="1" x14ac:dyDescent="0.2">
      <c r="A287" s="37" t="s">
        <v>168</v>
      </c>
      <c r="B287" s="37"/>
      <c r="C287" s="37"/>
      <c r="D287" s="37"/>
      <c r="E287" s="37"/>
      <c r="F287" s="37"/>
      <c r="G287" s="37"/>
      <c r="H287" s="37"/>
      <c r="I287" s="37"/>
      <c r="K287" s="8"/>
      <c r="Q287" s="8"/>
      <c r="S287" s="8"/>
    </row>
    <row r="288" spans="1:19" ht="31.35" customHeight="1" x14ac:dyDescent="0.2">
      <c r="A288" s="8">
        <f>A286+1.4</f>
        <v>185.35999999999996</v>
      </c>
      <c r="B288" s="8">
        <f t="shared" si="28"/>
        <v>18.240000000000038</v>
      </c>
      <c r="D288" s="8"/>
      <c r="E288" s="5" t="s">
        <v>78</v>
      </c>
      <c r="F288" s="5"/>
      <c r="G288" s="6"/>
      <c r="H288" s="7">
        <f t="shared" si="37"/>
        <v>0.75211111111111106</v>
      </c>
      <c r="I288" s="7">
        <f>IF($A288&lt;&gt;"",((($A288/I$4)*3600)+3600*HOUR($O$11)+60*MINUTE($O$11)+SECOND($O$11))/86400,"")</f>
        <v>0.73065740740740737</v>
      </c>
      <c r="K288" s="8"/>
      <c r="Q288" s="8"/>
      <c r="S288" s="8"/>
    </row>
    <row r="289" spans="1:19" ht="31.35" customHeight="1" x14ac:dyDescent="0.2">
      <c r="A289" s="37" t="s">
        <v>169</v>
      </c>
      <c r="B289" s="37"/>
      <c r="C289" s="37"/>
      <c r="D289" s="37"/>
      <c r="E289" s="37"/>
      <c r="F289" s="37"/>
      <c r="G289" s="37"/>
      <c r="H289" s="37"/>
      <c r="I289" s="37"/>
      <c r="K289" s="8"/>
      <c r="Q289" s="8"/>
      <c r="S289" s="8"/>
    </row>
    <row r="290" spans="1:19" ht="31.35" customHeight="1" x14ac:dyDescent="0.2">
      <c r="A290" s="8">
        <f>A288+2</f>
        <v>187.35999999999996</v>
      </c>
      <c r="B290" s="8">
        <f t="shared" si="28"/>
        <v>16.240000000000038</v>
      </c>
      <c r="D290" s="8"/>
      <c r="E290" s="5" t="s">
        <v>228</v>
      </c>
      <c r="F290" s="5"/>
      <c r="G290" s="6"/>
      <c r="H290" s="7">
        <f t="shared" si="37"/>
        <v>0.75419444444444439</v>
      </c>
      <c r="I290" s="7">
        <f>IF($A290&lt;&gt;"",((($A290/I$4)*3600)+3600*HOUR($O$11)+60*MINUTE($O$11)+SECOND($O$11))/86400,"")</f>
        <v>0.73250925925925925</v>
      </c>
      <c r="K290" s="8"/>
      <c r="Q290" s="8"/>
      <c r="S290" s="8"/>
    </row>
    <row r="291" spans="1:19" ht="31.35" customHeight="1" x14ac:dyDescent="0.2">
      <c r="A291" s="8">
        <f>A290+1.3</f>
        <v>188.65999999999997</v>
      </c>
      <c r="B291" s="8">
        <f t="shared" si="28"/>
        <v>14.940000000000026</v>
      </c>
      <c r="D291" s="8"/>
      <c r="E291" s="5" t="s">
        <v>229</v>
      </c>
      <c r="F291" s="5"/>
      <c r="G291" s="6"/>
      <c r="H291" s="7">
        <f t="shared" si="37"/>
        <v>0.75554861111111105</v>
      </c>
      <c r="I291" s="7">
        <f t="shared" ref="I291:I293" si="42">IF($A291&lt;&gt;"",((($A291/I$4)*3600)+3600*HOUR($O$11)+60*MINUTE($O$11)+SECOND($O$11))/86400,"")</f>
        <v>0.73371296296296296</v>
      </c>
      <c r="K291" s="8"/>
      <c r="Q291" s="8"/>
      <c r="S291" s="8"/>
    </row>
    <row r="292" spans="1:19" ht="31.35" customHeight="1" x14ac:dyDescent="0.2">
      <c r="A292" s="8">
        <f>A291+0.8</f>
        <v>189.45999999999998</v>
      </c>
      <c r="B292" s="8">
        <f t="shared" si="28"/>
        <v>14.140000000000015</v>
      </c>
      <c r="D292" s="8"/>
      <c r="E292" s="5" t="s">
        <v>208</v>
      </c>
      <c r="F292" s="5"/>
      <c r="G292" s="6"/>
      <c r="H292" s="7">
        <f t="shared" si="37"/>
        <v>0.7563819444444444</v>
      </c>
      <c r="I292" s="7">
        <f t="shared" si="42"/>
        <v>0.73445370370370378</v>
      </c>
      <c r="K292" s="8"/>
      <c r="Q292" s="8"/>
      <c r="S292" s="8"/>
    </row>
    <row r="293" spans="1:19" ht="31.35" customHeight="1" x14ac:dyDescent="0.2">
      <c r="A293" s="8">
        <f>A292+0.5</f>
        <v>189.95999999999998</v>
      </c>
      <c r="B293" s="8">
        <f t="shared" si="28"/>
        <v>13.640000000000015</v>
      </c>
      <c r="D293" s="8"/>
      <c r="E293" s="5" t="s">
        <v>230</v>
      </c>
      <c r="F293" s="5"/>
      <c r="G293" s="6"/>
      <c r="H293" s="7">
        <f t="shared" si="37"/>
        <v>0.7569027777777777</v>
      </c>
      <c r="I293" s="7">
        <f t="shared" si="42"/>
        <v>0.73491666666666666</v>
      </c>
      <c r="K293" s="8"/>
      <c r="Q293" s="8"/>
      <c r="S293" s="8"/>
    </row>
    <row r="294" spans="1:19" ht="31.35" customHeight="1" x14ac:dyDescent="0.2">
      <c r="A294" s="37" t="s">
        <v>231</v>
      </c>
      <c r="B294" s="37"/>
      <c r="C294" s="37"/>
      <c r="D294" s="37"/>
      <c r="E294" s="37"/>
      <c r="F294" s="37"/>
      <c r="G294" s="37"/>
      <c r="H294" s="37"/>
      <c r="I294" s="37"/>
      <c r="K294" s="8"/>
      <c r="Q294" s="8"/>
      <c r="S294" s="8"/>
    </row>
    <row r="295" spans="1:19" ht="31.35" customHeight="1" x14ac:dyDescent="0.2">
      <c r="A295" s="8">
        <f>A293+0.9</f>
        <v>190.85999999999999</v>
      </c>
      <c r="B295" s="8">
        <f t="shared" si="28"/>
        <v>12.740000000000009</v>
      </c>
      <c r="D295" s="8"/>
      <c r="E295" s="5" t="s">
        <v>232</v>
      </c>
      <c r="F295" s="5"/>
      <c r="G295" s="6"/>
      <c r="H295" s="7">
        <f t="shared" si="37"/>
        <v>0.75784027777777774</v>
      </c>
      <c r="I295" s="7">
        <f>IF($A295&lt;&gt;"",((($A295/I$4)*3600)+3600*HOUR($O$11)+60*MINUTE($O$11)+SECOND($O$11))/86400,"")</f>
        <v>0.73575000000000002</v>
      </c>
      <c r="K295" s="8"/>
      <c r="Q295" s="8"/>
      <c r="S295" s="8"/>
    </row>
    <row r="296" spans="1:19" ht="31.35" customHeight="1" x14ac:dyDescent="0.2">
      <c r="A296" s="8">
        <f>A295+0.4</f>
        <v>191.26</v>
      </c>
      <c r="B296" s="8">
        <f t="shared" si="28"/>
        <v>12.340000000000003</v>
      </c>
      <c r="D296" s="8"/>
      <c r="E296" s="5" t="s">
        <v>233</v>
      </c>
      <c r="F296" s="5"/>
      <c r="G296" s="6"/>
      <c r="H296" s="7">
        <f t="shared" si="37"/>
        <v>0.75825694444444436</v>
      </c>
      <c r="I296" s="7">
        <f>IF($A296&lt;&gt;"",((($A296/I$4)*3600)+3600*HOUR($O$11)+60*MINUTE($O$11)+SECOND($O$11))/86400,"")</f>
        <v>0.73612037037037037</v>
      </c>
      <c r="K296" s="8"/>
      <c r="Q296" s="8"/>
      <c r="S296" s="8"/>
    </row>
    <row r="297" spans="1:19" ht="31.35" customHeight="1" x14ac:dyDescent="0.2">
      <c r="A297" s="8">
        <f>A296+0.3</f>
        <v>191.56</v>
      </c>
      <c r="B297" s="8">
        <f t="shared" si="28"/>
        <v>12.039999999999992</v>
      </c>
      <c r="D297" s="8"/>
      <c r="E297" s="5" t="s">
        <v>234</v>
      </c>
      <c r="F297" s="5"/>
      <c r="G297" s="6"/>
      <c r="H297" s="7">
        <f t="shared" si="37"/>
        <v>0.75856944444444441</v>
      </c>
      <c r="I297" s="7">
        <f>IF($A297&lt;&gt;"",((($A297/I$4)*3600)+3600*HOUR($O$11)+60*MINUTE($O$11)+SECOND($O$11))/86400,"")</f>
        <v>0.73639814814814819</v>
      </c>
      <c r="K297" s="8"/>
      <c r="Q297" s="8"/>
      <c r="S297" s="8"/>
    </row>
    <row r="298" spans="1:19" ht="31.35" customHeight="1" x14ac:dyDescent="0.2">
      <c r="A298" s="8">
        <f>A297+0.6</f>
        <v>192.16</v>
      </c>
      <c r="B298" s="8">
        <f t="shared" si="28"/>
        <v>11.439999999999998</v>
      </c>
      <c r="D298" s="8"/>
      <c r="E298" s="5" t="s">
        <v>235</v>
      </c>
      <c r="F298" s="5"/>
      <c r="G298" s="6"/>
      <c r="H298" s="7">
        <f t="shared" si="37"/>
        <v>0.75919444444444439</v>
      </c>
      <c r="I298" s="7">
        <f>IF($A298&lt;&gt;"",((($A298/I$4)*3600)+3600*HOUR($O$11)+60*MINUTE($O$11)+SECOND($O$11))/86400,"")</f>
        <v>0.73695370370370372</v>
      </c>
      <c r="K298" s="8"/>
      <c r="Q298" s="8"/>
      <c r="S298" s="8"/>
    </row>
    <row r="299" spans="1:19" ht="31.35" customHeight="1" x14ac:dyDescent="0.2">
      <c r="A299" s="8">
        <f>A298+0.2</f>
        <v>192.35999999999999</v>
      </c>
      <c r="B299" s="8">
        <f t="shared" si="28"/>
        <v>11.240000000000009</v>
      </c>
      <c r="D299" s="8"/>
      <c r="E299" s="5" t="s">
        <v>79</v>
      </c>
      <c r="F299" s="5"/>
      <c r="G299" s="6"/>
      <c r="H299" s="7">
        <f t="shared" si="37"/>
        <v>0.75940277777777776</v>
      </c>
      <c r="I299" s="7">
        <f>IF($A299&lt;&gt;"",((($A299/I$4)*3600)+3600*HOUR($O$11)+60*MINUTE($O$11)+SECOND($O$11))/86400,"")</f>
        <v>0.7371388888888889</v>
      </c>
      <c r="K299" s="8"/>
      <c r="Q299" s="8"/>
      <c r="S299" s="8"/>
    </row>
    <row r="300" spans="1:19" ht="31.35" customHeight="1" x14ac:dyDescent="0.2">
      <c r="A300" s="37" t="s">
        <v>236</v>
      </c>
      <c r="B300" s="37"/>
      <c r="C300" s="37"/>
      <c r="D300" s="37"/>
      <c r="E300" s="37"/>
      <c r="F300" s="37"/>
      <c r="G300" s="37"/>
      <c r="H300" s="37"/>
      <c r="I300" s="37"/>
      <c r="K300" s="8"/>
      <c r="Q300" s="8"/>
      <c r="S300" s="8"/>
    </row>
    <row r="301" spans="1:19" ht="31.35" customHeight="1" x14ac:dyDescent="0.2">
      <c r="A301" s="8">
        <f>A299+0.9</f>
        <v>193.26</v>
      </c>
      <c r="B301" s="8">
        <f t="shared" si="28"/>
        <v>10.340000000000003</v>
      </c>
      <c r="D301" s="8"/>
      <c r="E301" s="5" t="s">
        <v>237</v>
      </c>
      <c r="F301" s="5"/>
      <c r="G301" s="6"/>
      <c r="H301" s="7">
        <f t="shared" si="37"/>
        <v>0.76034027777777768</v>
      </c>
      <c r="I301" s="7">
        <f>IF($A301&lt;&gt;"",((($A301/I$4)*3600)+3600*HOUR($O$11)+60*MINUTE($O$11)+SECOND($O$11))/86400,"")</f>
        <v>0.73797222222222214</v>
      </c>
      <c r="K301" s="8"/>
      <c r="Q301" s="8"/>
      <c r="S301" s="8"/>
    </row>
    <row r="302" spans="1:19" ht="31.35" customHeight="1" x14ac:dyDescent="0.2">
      <c r="A302" s="8">
        <f>A301+1.1</f>
        <v>194.35999999999999</v>
      </c>
      <c r="B302" s="8">
        <f t="shared" si="28"/>
        <v>9.2400000000000091</v>
      </c>
      <c r="D302" s="8"/>
      <c r="E302" s="5" t="s">
        <v>80</v>
      </c>
      <c r="F302" s="5"/>
      <c r="G302" s="6"/>
      <c r="H302" s="7">
        <f t="shared" si="37"/>
        <v>0.76148611111111109</v>
      </c>
      <c r="I302" s="7">
        <f>IF($A302&lt;&gt;"",((($A302/I$4)*3600)+3600*HOUR($O$11)+60*MINUTE($O$11)+SECOND($O$11))/86400,"")</f>
        <v>0.73899074074074078</v>
      </c>
      <c r="K302" s="8"/>
      <c r="Q302" s="8"/>
      <c r="S302" s="8"/>
    </row>
    <row r="303" spans="1:19" ht="31.35" customHeight="1" x14ac:dyDescent="0.2">
      <c r="A303" s="37" t="s">
        <v>170</v>
      </c>
      <c r="B303" s="37"/>
      <c r="C303" s="37"/>
      <c r="D303" s="37"/>
      <c r="E303" s="37"/>
      <c r="F303" s="37"/>
      <c r="G303" s="37"/>
      <c r="H303" s="37"/>
      <c r="I303" s="37"/>
      <c r="K303" s="8"/>
      <c r="Q303" s="8"/>
      <c r="S303" s="8"/>
    </row>
    <row r="304" spans="1:19" ht="31.35" customHeight="1" x14ac:dyDescent="0.2">
      <c r="A304" s="8">
        <f>A302+2.2</f>
        <v>196.55999999999997</v>
      </c>
      <c r="B304" s="8">
        <f t="shared" si="28"/>
        <v>7.0400000000000205</v>
      </c>
      <c r="D304" s="8"/>
      <c r="E304" s="5" t="s">
        <v>238</v>
      </c>
      <c r="F304" s="5"/>
      <c r="G304" s="6"/>
      <c r="H304" s="7">
        <f t="shared" si="37"/>
        <v>0.76377777777777767</v>
      </c>
      <c r="I304" s="7">
        <f>IF($A304&lt;&gt;"",((($A304/I$4)*3600)+3600*HOUR($O$11)+60*MINUTE($O$11)+SECOND($O$11))/86400,"")</f>
        <v>0.74102777777777773</v>
      </c>
      <c r="K304" s="8"/>
      <c r="Q304" s="8"/>
      <c r="S304" s="8"/>
    </row>
    <row r="305" spans="1:19" ht="31.35" customHeight="1" x14ac:dyDescent="0.2">
      <c r="A305" s="8">
        <f>A304+0.2</f>
        <v>196.75999999999996</v>
      </c>
      <c r="B305" s="8">
        <f t="shared" si="28"/>
        <v>6.8400000000000318</v>
      </c>
      <c r="D305" s="8"/>
      <c r="E305" s="5" t="s">
        <v>239</v>
      </c>
      <c r="F305" s="5"/>
      <c r="G305" s="6"/>
      <c r="H305" s="7">
        <f t="shared" si="37"/>
        <v>0.76398611111111103</v>
      </c>
      <c r="I305" s="7">
        <f>IF($A305&lt;&gt;"",((($A305/I$4)*3600)+3600*HOUR($O$11)+60*MINUTE($O$11)+SECOND($O$11))/86400,"")</f>
        <v>0.74121296296296291</v>
      </c>
      <c r="K305" s="8"/>
      <c r="Q305" s="8"/>
      <c r="S305" s="8"/>
    </row>
    <row r="306" spans="1:19" ht="31.35" customHeight="1" x14ac:dyDescent="0.2">
      <c r="A306" s="8">
        <f>A305+0.1</f>
        <v>196.85999999999996</v>
      </c>
      <c r="B306" s="8">
        <f t="shared" si="28"/>
        <v>6.7400000000000375</v>
      </c>
      <c r="D306" s="8"/>
      <c r="E306" s="5" t="s">
        <v>240</v>
      </c>
      <c r="F306" s="5"/>
      <c r="G306" s="6"/>
      <c r="H306" s="7">
        <f t="shared" si="37"/>
        <v>0.76409027777777772</v>
      </c>
      <c r="I306" s="7">
        <f>IF($A306&lt;&gt;"",((($A306/I$4)*3600)+3600*HOUR($O$11)+60*MINUTE($O$11)+SECOND($O$11))/86400,"")</f>
        <v>0.74130555555555555</v>
      </c>
      <c r="K306" s="8"/>
      <c r="Q306" s="8"/>
      <c r="S306" s="8"/>
    </row>
    <row r="307" spans="1:19" ht="31.35" customHeight="1" x14ac:dyDescent="0.2">
      <c r="A307" s="8">
        <f>A306+3</f>
        <v>199.85999999999996</v>
      </c>
      <c r="B307" s="8">
        <f t="shared" si="28"/>
        <v>3.7400000000000375</v>
      </c>
      <c r="D307" s="8"/>
      <c r="E307" s="5" t="s">
        <v>81</v>
      </c>
      <c r="F307" s="5"/>
      <c r="G307" s="6"/>
      <c r="H307" s="7">
        <f t="shared" si="37"/>
        <v>0.76721527777777776</v>
      </c>
      <c r="I307" s="7">
        <f t="shared" ref="I307:I310" si="43">IF($A307&lt;&gt;"",((($A307/I$4)*3600)+3600*HOUR($O$11)+60*MINUTE($O$11)+SECOND($O$11))/86400,"")</f>
        <v>0.74408333333333332</v>
      </c>
      <c r="K307" s="8"/>
      <c r="Q307" s="8"/>
      <c r="S307" s="8"/>
    </row>
    <row r="308" spans="1:19" ht="31.35" customHeight="1" x14ac:dyDescent="0.2">
      <c r="A308" s="8">
        <f>A307+1.1</f>
        <v>200.95999999999995</v>
      </c>
      <c r="B308" s="8">
        <f t="shared" si="28"/>
        <v>2.6400000000000432</v>
      </c>
      <c r="D308" s="8"/>
      <c r="E308" s="5" t="s">
        <v>81</v>
      </c>
      <c r="F308" s="5"/>
      <c r="G308" s="6"/>
      <c r="H308" s="7">
        <f t="shared" si="37"/>
        <v>0.76836111111111105</v>
      </c>
      <c r="I308" s="7">
        <f t="shared" si="43"/>
        <v>0.74510185185185185</v>
      </c>
      <c r="K308" s="8"/>
      <c r="Q308" s="8"/>
      <c r="S308" s="8"/>
    </row>
    <row r="309" spans="1:19" ht="31.35" customHeight="1" x14ac:dyDescent="0.2">
      <c r="A309" s="8">
        <f>A308+0.2</f>
        <v>201.15999999999994</v>
      </c>
      <c r="B309" s="8">
        <f t="shared" si="28"/>
        <v>2.4400000000000546</v>
      </c>
      <c r="D309" s="8"/>
      <c r="E309" s="5" t="s">
        <v>80</v>
      </c>
      <c r="F309" s="5"/>
      <c r="G309" s="6"/>
      <c r="H309" s="7">
        <f t="shared" si="37"/>
        <v>0.76856944444444442</v>
      </c>
      <c r="I309" s="7">
        <f t="shared" si="43"/>
        <v>0.74528703703703703</v>
      </c>
      <c r="K309" s="8"/>
      <c r="Q309" s="8"/>
      <c r="S309" s="8"/>
    </row>
    <row r="310" spans="1:19" ht="31.35" customHeight="1" x14ac:dyDescent="0.2">
      <c r="A310" s="8">
        <f t="shared" ref="A310" si="44">A309+0.5</f>
        <v>201.65999999999994</v>
      </c>
      <c r="B310" s="8">
        <f t="shared" si="28"/>
        <v>1.9400000000000546</v>
      </c>
      <c r="D310" s="8"/>
      <c r="E310" s="5" t="s">
        <v>82</v>
      </c>
      <c r="F310" s="5"/>
      <c r="G310" s="6"/>
      <c r="H310" s="7">
        <f t="shared" si="37"/>
        <v>0.76909027777777772</v>
      </c>
      <c r="I310" s="7">
        <f t="shared" si="43"/>
        <v>0.74574999999999991</v>
      </c>
      <c r="K310" s="8"/>
      <c r="Q310" s="8"/>
      <c r="S310" s="8"/>
    </row>
    <row r="311" spans="1:19" ht="31.35" customHeight="1" x14ac:dyDescent="0.2">
      <c r="A311" s="39" t="s">
        <v>172</v>
      </c>
      <c r="B311" s="39"/>
      <c r="C311" s="39"/>
      <c r="D311" s="39"/>
      <c r="E311" s="39"/>
      <c r="F311" s="39"/>
      <c r="G311" s="39"/>
      <c r="H311" s="39"/>
      <c r="I311" s="39"/>
      <c r="K311" s="8"/>
      <c r="Q311" s="8"/>
      <c r="S311" s="8"/>
    </row>
    <row r="312" spans="1:19" ht="31.35" customHeight="1" x14ac:dyDescent="0.2">
      <c r="A312" s="38" t="s">
        <v>86</v>
      </c>
      <c r="B312" s="38"/>
      <c r="C312" s="38"/>
      <c r="D312" s="38"/>
      <c r="E312" s="38"/>
      <c r="F312" s="38"/>
      <c r="G312" s="38"/>
      <c r="H312" s="38"/>
      <c r="I312" s="38"/>
      <c r="K312" s="8"/>
      <c r="Q312" s="8"/>
      <c r="S312" s="8"/>
    </row>
    <row r="313" spans="1:19" ht="31.35" customHeight="1" x14ac:dyDescent="0.2">
      <c r="A313" s="8">
        <f>A310+0.8</f>
        <v>202.45999999999995</v>
      </c>
      <c r="B313" s="8">
        <f t="shared" si="28"/>
        <v>1.1400000000000432</v>
      </c>
      <c r="D313" s="8"/>
      <c r="E313" s="5" t="s">
        <v>83</v>
      </c>
      <c r="F313" s="5"/>
      <c r="G313" s="6"/>
      <c r="H313" s="7">
        <f t="shared" si="37"/>
        <v>0.76992361111111107</v>
      </c>
      <c r="I313" s="7">
        <f>IF($A313&lt;&gt;"",((($A313/I$4)*3600)+3600*HOUR($O$11)+60*MINUTE($O$11)+SECOND($O$11))/86400,"")</f>
        <v>0.74649074074074073</v>
      </c>
      <c r="K313" s="8"/>
      <c r="Q313" s="8"/>
      <c r="S313" s="8"/>
    </row>
    <row r="314" spans="1:19" ht="31.35" customHeight="1" x14ac:dyDescent="0.2">
      <c r="A314" s="8">
        <f>A313+0.3</f>
        <v>202.75999999999996</v>
      </c>
      <c r="B314" s="8">
        <f t="shared" si="28"/>
        <v>0.84000000000003183</v>
      </c>
      <c r="D314" s="8"/>
      <c r="E314" s="5" t="s">
        <v>84</v>
      </c>
      <c r="F314" s="5"/>
      <c r="G314" s="6"/>
      <c r="H314" s="7">
        <f t="shared" si="37"/>
        <v>0.77023611111111101</v>
      </c>
      <c r="I314" s="7">
        <f>IF($A314&lt;&gt;"",((($A314/I$4)*3600)+3600*HOUR($O$11)+60*MINUTE($O$11)+SECOND($O$11))/86400,"")</f>
        <v>0.74676851851851844</v>
      </c>
      <c r="K314" s="8"/>
      <c r="Q314" s="8"/>
      <c r="S314" s="8"/>
    </row>
    <row r="315" spans="1:19" ht="31.35" customHeight="1" x14ac:dyDescent="0.2">
      <c r="A315" s="38" t="s">
        <v>171</v>
      </c>
      <c r="B315" s="38"/>
      <c r="C315" s="38"/>
      <c r="D315" s="38"/>
      <c r="E315" s="38"/>
      <c r="F315" s="38"/>
      <c r="G315" s="38"/>
      <c r="H315" s="38"/>
      <c r="I315" s="38"/>
      <c r="K315" s="8"/>
      <c r="Q315" s="8"/>
    </row>
    <row r="316" spans="1:19" ht="31.35" customHeight="1" x14ac:dyDescent="0.2">
      <c r="A316" s="8">
        <f>A314+0.8</f>
        <v>203.55999999999997</v>
      </c>
      <c r="B316" s="8">
        <f t="shared" si="28"/>
        <v>4.0000000000020464E-2</v>
      </c>
      <c r="D316" s="8"/>
      <c r="E316" s="5" t="s">
        <v>23</v>
      </c>
      <c r="F316" s="5"/>
      <c r="G316" s="6"/>
      <c r="H316" s="7">
        <f t="shared" si="37"/>
        <v>0.77106944444444436</v>
      </c>
      <c r="I316" s="7">
        <f>IF($A316&lt;&gt;"",((($A316/I$4)*3600)+3600*HOUR($O$11)+60*MINUTE($O$11)+SECOND($O$11))/86400,"")</f>
        <v>0.74750925925925926</v>
      </c>
      <c r="K316" s="8"/>
      <c r="Q316" s="8"/>
      <c r="S316" s="8"/>
    </row>
    <row r="317" spans="1:19" ht="31.35" customHeight="1" x14ac:dyDescent="0.2">
      <c r="A317" s="8"/>
      <c r="B317" s="8"/>
      <c r="D317" s="8"/>
      <c r="F317" s="5"/>
      <c r="G317" s="6"/>
      <c r="H317" s="7"/>
      <c r="I317" s="7"/>
      <c r="K317" s="8"/>
      <c r="Q317" s="8"/>
      <c r="S317" s="8"/>
    </row>
    <row r="318" spans="1:19" ht="31.35" customHeight="1" x14ac:dyDescent="0.2">
      <c r="A318" s="8"/>
      <c r="B318" s="8"/>
      <c r="D318" s="8"/>
      <c r="F318" s="5"/>
      <c r="G318" s="6"/>
      <c r="H318" s="7"/>
      <c r="I318" s="7"/>
      <c r="K318" s="8"/>
      <c r="Q318" s="8"/>
      <c r="S318" s="8"/>
    </row>
    <row r="319" spans="1:19" ht="31.35" customHeight="1" x14ac:dyDescent="0.2">
      <c r="A319" s="8"/>
      <c r="B319" s="8"/>
      <c r="D319" s="8"/>
      <c r="F319" s="5"/>
      <c r="G319" s="6"/>
      <c r="H319" s="7"/>
      <c r="I319" s="7"/>
      <c r="K319" s="8"/>
      <c r="Q319" s="8"/>
      <c r="S319" s="8"/>
    </row>
    <row r="320" spans="1:19" ht="31.35" customHeight="1" x14ac:dyDescent="0.2">
      <c r="A320" s="8"/>
      <c r="B320" s="8"/>
      <c r="D320" s="8"/>
      <c r="F320" s="5"/>
      <c r="G320" s="6"/>
      <c r="H320" s="7"/>
      <c r="I320" s="7"/>
      <c r="K320" s="8"/>
      <c r="Q320" s="8"/>
      <c r="S320" s="8"/>
    </row>
    <row r="321" spans="1:19" ht="31.35" customHeight="1" x14ac:dyDescent="0.2">
      <c r="A321" s="8"/>
      <c r="B321" s="8"/>
      <c r="D321" s="8"/>
      <c r="F321" s="5"/>
      <c r="G321" s="6"/>
      <c r="H321" s="7"/>
      <c r="I321" s="7"/>
      <c r="K321" s="8"/>
      <c r="Q321" s="8"/>
      <c r="S321" s="8"/>
    </row>
    <row r="322" spans="1:19" ht="31.35" customHeight="1" x14ac:dyDescent="0.2">
      <c r="A322" s="8"/>
      <c r="B322" s="8"/>
      <c r="C322" s="8"/>
      <c r="D322" s="8"/>
      <c r="F322" s="5"/>
      <c r="G322" s="6"/>
      <c r="H322" s="7"/>
      <c r="I322" s="7"/>
      <c r="K322" s="8"/>
      <c r="S322" s="8"/>
    </row>
    <row r="323" spans="1:19" ht="31.35" customHeight="1" x14ac:dyDescent="0.2">
      <c r="A323" s="8"/>
      <c r="B323" s="8"/>
      <c r="C323" s="8"/>
      <c r="D323" s="8"/>
      <c r="F323" s="5"/>
      <c r="G323" s="6"/>
      <c r="H323" s="7"/>
      <c r="I323" s="7"/>
      <c r="K323" s="8"/>
      <c r="S323" s="8"/>
    </row>
    <row r="324" spans="1:19" ht="31.7" customHeight="1" x14ac:dyDescent="0.2">
      <c r="F324" s="6"/>
      <c r="G324" s="6"/>
      <c r="H324" s="7"/>
      <c r="I324" s="7"/>
      <c r="K324" s="8"/>
    </row>
    <row r="325" spans="1:19" ht="31.7" customHeight="1" x14ac:dyDescent="0.2">
      <c r="E325" s="12"/>
      <c r="F325" s="24"/>
      <c r="G325" s="24"/>
      <c r="H325" s="7"/>
      <c r="I325" s="7"/>
      <c r="K325" s="8"/>
    </row>
    <row r="326" spans="1:19" ht="31.7" customHeight="1" x14ac:dyDescent="0.2">
      <c r="E326" s="12"/>
      <c r="F326" s="6"/>
      <c r="G326" s="6"/>
      <c r="H326" s="7"/>
      <c r="I326" s="7"/>
      <c r="K326" s="8"/>
    </row>
    <row r="327" spans="1:19" ht="31.7" customHeight="1" x14ac:dyDescent="0.2">
      <c r="F327" s="6"/>
      <c r="G327" s="6"/>
      <c r="H327" s="7"/>
      <c r="I327" s="7"/>
    </row>
    <row r="328" spans="1:19" ht="31.7" customHeight="1" x14ac:dyDescent="0.2">
      <c r="F328" s="6"/>
      <c r="G328" s="6"/>
      <c r="H328" s="7"/>
      <c r="I328" s="7"/>
    </row>
    <row r="329" spans="1:19" ht="31.7" customHeight="1" x14ac:dyDescent="0.2">
      <c r="F329" s="6"/>
      <c r="G329" s="6"/>
      <c r="H329" s="7"/>
      <c r="I329" s="7"/>
    </row>
    <row r="330" spans="1:19" ht="31.7" customHeight="1" x14ac:dyDescent="0.2">
      <c r="F330" s="6"/>
      <c r="G330" s="6"/>
      <c r="H330" s="7"/>
      <c r="I330" s="7"/>
    </row>
    <row r="331" spans="1:19" ht="31.7" customHeight="1" x14ac:dyDescent="0.2">
      <c r="F331" s="6"/>
      <c r="G331" s="6"/>
      <c r="H331" s="7"/>
      <c r="I331" s="7"/>
    </row>
    <row r="332" spans="1:19" ht="31.7" customHeight="1" x14ac:dyDescent="0.2">
      <c r="F332" s="6"/>
      <c r="G332" s="6"/>
      <c r="H332" s="7"/>
      <c r="I332" s="7"/>
    </row>
    <row r="333" spans="1:19" ht="31.7" customHeight="1" x14ac:dyDescent="0.2">
      <c r="F333" s="6"/>
      <c r="G333" s="6"/>
      <c r="H333" s="7"/>
      <c r="I333" s="7"/>
    </row>
    <row r="334" spans="1:19" ht="31.7" customHeight="1" x14ac:dyDescent="0.2">
      <c r="F334" s="6"/>
      <c r="G334" s="6"/>
      <c r="H334" s="7"/>
      <c r="I334" s="7"/>
    </row>
    <row r="335" spans="1:19" ht="31.7" customHeight="1" x14ac:dyDescent="0.2">
      <c r="F335" s="6"/>
      <c r="G335" s="6"/>
      <c r="H335" s="7"/>
      <c r="I335" s="7"/>
    </row>
    <row r="336" spans="1:19" ht="31.7" customHeight="1" x14ac:dyDescent="0.2">
      <c r="F336" s="6"/>
      <c r="G336" s="6"/>
      <c r="H336" s="7"/>
      <c r="I336" s="7"/>
    </row>
    <row r="337" spans="5:10" ht="31.7" customHeight="1" x14ac:dyDescent="0.2">
      <c r="F337" s="6"/>
      <c r="G337" s="6"/>
      <c r="H337" s="7"/>
      <c r="I337" s="7"/>
    </row>
    <row r="338" spans="5:10" ht="31.7" customHeight="1" x14ac:dyDescent="0.2">
      <c r="E338" s="2"/>
      <c r="F338" s="6"/>
      <c r="G338" s="6"/>
      <c r="H338" s="7"/>
      <c r="I338" s="7"/>
      <c r="J338" s="2"/>
    </row>
    <row r="339" spans="5:10" ht="31.7" customHeight="1" x14ac:dyDescent="0.2">
      <c r="E339" s="2"/>
      <c r="F339" s="6"/>
      <c r="G339" s="6"/>
      <c r="H339" s="7"/>
      <c r="I339" s="7"/>
      <c r="J339" s="2"/>
    </row>
    <row r="340" spans="5:10" ht="31.7" customHeight="1" x14ac:dyDescent="0.2">
      <c r="E340" s="2"/>
      <c r="F340" s="6"/>
      <c r="G340" s="6"/>
      <c r="H340" s="7"/>
      <c r="I340" s="7"/>
      <c r="J340" s="2"/>
    </row>
    <row r="341" spans="5:10" ht="31.7" customHeight="1" x14ac:dyDescent="0.2">
      <c r="E341" s="2"/>
      <c r="F341" s="6"/>
      <c r="G341" s="6"/>
      <c r="H341" s="7"/>
      <c r="I341" s="7"/>
      <c r="J341" s="2"/>
    </row>
    <row r="342" spans="5:10" ht="31.7" customHeight="1" x14ac:dyDescent="0.2">
      <c r="E342" s="2"/>
      <c r="F342" s="6"/>
      <c r="G342" s="6"/>
      <c r="H342" s="7"/>
      <c r="I342" s="7"/>
      <c r="J342" s="2"/>
    </row>
    <row r="343" spans="5:10" ht="31.7" customHeight="1" x14ac:dyDescent="0.2">
      <c r="E343" s="2"/>
      <c r="F343" s="6"/>
      <c r="G343" s="6"/>
      <c r="H343" s="7"/>
      <c r="I343" s="7"/>
      <c r="J343" s="2"/>
    </row>
    <row r="344" spans="5:10" ht="31.7" customHeight="1" x14ac:dyDescent="0.2">
      <c r="E344" s="2"/>
      <c r="F344" s="6"/>
      <c r="G344" s="6"/>
      <c r="H344" s="7"/>
      <c r="I344" s="7"/>
      <c r="J344" s="2"/>
    </row>
    <row r="345" spans="5:10" ht="31.7" customHeight="1" x14ac:dyDescent="0.2">
      <c r="E345" s="2"/>
      <c r="F345" s="6"/>
      <c r="G345" s="6"/>
      <c r="H345" s="7"/>
      <c r="I345" s="7"/>
      <c r="J345" s="2"/>
    </row>
    <row r="346" spans="5:10" ht="31.7" customHeight="1" x14ac:dyDescent="0.2">
      <c r="E346" s="2"/>
      <c r="F346" s="6"/>
      <c r="G346" s="6"/>
      <c r="H346" s="7"/>
      <c r="I346" s="7"/>
      <c r="J346" s="2"/>
    </row>
    <row r="347" spans="5:10" ht="31.7" customHeight="1" x14ac:dyDescent="0.2">
      <c r="E347" s="2"/>
      <c r="F347" s="6"/>
      <c r="G347" s="6"/>
      <c r="H347" s="7"/>
      <c r="I347" s="7"/>
      <c r="J347" s="2"/>
    </row>
    <row r="348" spans="5:10" ht="31.7" customHeight="1" x14ac:dyDescent="0.2">
      <c r="E348" s="2"/>
      <c r="F348" s="6"/>
      <c r="G348" s="6"/>
      <c r="H348" s="7"/>
      <c r="I348" s="7"/>
      <c r="J348" s="2"/>
    </row>
    <row r="349" spans="5:10" ht="31.7" customHeight="1" x14ac:dyDescent="0.2">
      <c r="E349" s="2"/>
      <c r="F349" s="6"/>
      <c r="G349" s="6"/>
      <c r="H349" s="7"/>
      <c r="I349" s="7"/>
      <c r="J349" s="2"/>
    </row>
    <row r="350" spans="5:10" ht="31.7" customHeight="1" x14ac:dyDescent="0.2">
      <c r="E350" s="2"/>
      <c r="F350" s="6"/>
      <c r="G350" s="6"/>
      <c r="H350" s="7"/>
      <c r="I350" s="7"/>
      <c r="J350" s="2"/>
    </row>
    <row r="351" spans="5:10" ht="31.7" customHeight="1" x14ac:dyDescent="0.2">
      <c r="E351" s="2"/>
      <c r="F351" s="6"/>
      <c r="G351" s="6"/>
      <c r="H351" s="7"/>
      <c r="I351" s="7"/>
      <c r="J351" s="2"/>
    </row>
    <row r="352" spans="5:10" ht="31.7" customHeight="1" x14ac:dyDescent="0.2">
      <c r="E352" s="2"/>
      <c r="F352" s="6"/>
      <c r="G352" s="6"/>
      <c r="H352" s="7"/>
      <c r="I352" s="7"/>
      <c r="J352" s="2"/>
    </row>
    <row r="353" spans="5:10" ht="31.7" customHeight="1" x14ac:dyDescent="0.2">
      <c r="E353" s="2"/>
      <c r="F353" s="6"/>
      <c r="G353" s="6"/>
      <c r="H353" s="7"/>
      <c r="I353" s="7"/>
      <c r="J353" s="2"/>
    </row>
    <row r="354" spans="5:10" ht="31.7" customHeight="1" x14ac:dyDescent="0.2">
      <c r="E354" s="2"/>
      <c r="F354" s="6"/>
      <c r="G354" s="6"/>
      <c r="H354" s="7"/>
      <c r="I354" s="7"/>
      <c r="J354" s="2"/>
    </row>
    <row r="355" spans="5:10" ht="31.7" customHeight="1" x14ac:dyDescent="0.2">
      <c r="E355" s="2"/>
      <c r="F355" s="6"/>
      <c r="G355" s="6"/>
      <c r="H355" s="7"/>
      <c r="I355" s="7"/>
      <c r="J355" s="2"/>
    </row>
    <row r="356" spans="5:10" ht="31.7" customHeight="1" x14ac:dyDescent="0.2">
      <c r="E356" s="2"/>
      <c r="F356" s="6"/>
      <c r="G356" s="6"/>
      <c r="H356" s="7"/>
      <c r="I356" s="7"/>
      <c r="J356" s="2"/>
    </row>
    <row r="357" spans="5:10" ht="31.7" customHeight="1" x14ac:dyDescent="0.2">
      <c r="E357" s="2"/>
      <c r="F357" s="6"/>
      <c r="G357" s="6"/>
      <c r="H357" s="7"/>
      <c r="I357" s="7"/>
      <c r="J357" s="2"/>
    </row>
    <row r="358" spans="5:10" ht="31.7" customHeight="1" x14ac:dyDescent="0.2">
      <c r="E358" s="2"/>
      <c r="F358" s="6"/>
      <c r="G358" s="6"/>
      <c r="H358" s="7"/>
      <c r="I358" s="7"/>
      <c r="J358" s="2"/>
    </row>
    <row r="359" spans="5:10" ht="31.7" customHeight="1" x14ac:dyDescent="0.2">
      <c r="E359" s="2"/>
      <c r="F359" s="6"/>
      <c r="G359" s="6"/>
      <c r="H359" s="7"/>
      <c r="I359" s="7"/>
      <c r="J359" s="2"/>
    </row>
    <row r="360" spans="5:10" ht="31.7" customHeight="1" x14ac:dyDescent="0.2">
      <c r="E360" s="2"/>
      <c r="F360" s="6"/>
      <c r="G360" s="6"/>
      <c r="H360" s="7"/>
      <c r="I360" s="7"/>
      <c r="J360" s="2"/>
    </row>
    <row r="361" spans="5:10" ht="31.7" customHeight="1" x14ac:dyDescent="0.2">
      <c r="E361" s="2"/>
      <c r="F361" s="6"/>
      <c r="G361" s="6"/>
      <c r="H361" s="7"/>
      <c r="I361" s="7"/>
      <c r="J361" s="2"/>
    </row>
    <row r="362" spans="5:10" ht="31.7" customHeight="1" x14ac:dyDescent="0.2">
      <c r="E362" s="2"/>
      <c r="F362" s="6"/>
      <c r="G362" s="6"/>
      <c r="H362" s="7"/>
      <c r="I362" s="7"/>
      <c r="J362" s="2"/>
    </row>
    <row r="363" spans="5:10" ht="31.7" customHeight="1" x14ac:dyDescent="0.2">
      <c r="E363" s="2"/>
      <c r="F363" s="6"/>
      <c r="G363" s="6"/>
      <c r="H363" s="7"/>
      <c r="I363" s="7"/>
      <c r="J363" s="2"/>
    </row>
    <row r="364" spans="5:10" ht="31.7" customHeight="1" x14ac:dyDescent="0.2">
      <c r="E364" s="2"/>
      <c r="F364" s="6"/>
      <c r="G364" s="6"/>
      <c r="H364" s="7"/>
      <c r="I364" s="7"/>
      <c r="J364" s="2"/>
    </row>
    <row r="365" spans="5:10" ht="31.7" customHeight="1" x14ac:dyDescent="0.2">
      <c r="E365" s="2"/>
      <c r="F365" s="6"/>
      <c r="G365" s="6"/>
      <c r="H365" s="7"/>
      <c r="I365" s="7"/>
      <c r="J365" s="2"/>
    </row>
    <row r="366" spans="5:10" ht="31.7" customHeight="1" x14ac:dyDescent="0.2">
      <c r="E366" s="2"/>
      <c r="F366" s="6"/>
      <c r="G366" s="6"/>
      <c r="H366" s="7"/>
      <c r="I366" s="7"/>
      <c r="J366" s="2"/>
    </row>
    <row r="367" spans="5:10" ht="31.7" customHeight="1" x14ac:dyDescent="0.2">
      <c r="E367" s="2"/>
      <c r="F367" s="6"/>
      <c r="G367" s="6"/>
      <c r="H367" s="7"/>
      <c r="I367" s="7"/>
      <c r="J367" s="2"/>
    </row>
    <row r="368" spans="5:10" ht="31.7" customHeight="1" x14ac:dyDescent="0.2">
      <c r="E368" s="2"/>
      <c r="F368" s="6"/>
      <c r="G368" s="6"/>
      <c r="H368" s="7"/>
      <c r="I368" s="7"/>
      <c r="J368" s="2"/>
    </row>
    <row r="369" spans="5:10" ht="31.7" customHeight="1" x14ac:dyDescent="0.2">
      <c r="E369" s="2"/>
      <c r="F369" s="6"/>
      <c r="G369" s="6"/>
      <c r="H369" s="7"/>
      <c r="I369" s="7"/>
      <c r="J369" s="2"/>
    </row>
    <row r="370" spans="5:10" ht="31.7" customHeight="1" x14ac:dyDescent="0.2">
      <c r="E370" s="2"/>
      <c r="F370" s="6"/>
      <c r="G370" s="6"/>
      <c r="H370" s="7"/>
      <c r="I370" s="7"/>
      <c r="J370" s="2"/>
    </row>
    <row r="371" spans="5:10" ht="31.7" customHeight="1" x14ac:dyDescent="0.2">
      <c r="E371" s="2"/>
      <c r="F371" s="6"/>
      <c r="G371" s="6"/>
      <c r="H371" s="7"/>
      <c r="I371" s="7"/>
      <c r="J371" s="2"/>
    </row>
    <row r="372" spans="5:10" ht="31.7" customHeight="1" x14ac:dyDescent="0.2">
      <c r="E372" s="2"/>
      <c r="F372" s="6"/>
      <c r="G372" s="6"/>
      <c r="H372" s="7"/>
      <c r="I372" s="7"/>
      <c r="J372" s="2"/>
    </row>
    <row r="373" spans="5:10" ht="31.7" customHeight="1" x14ac:dyDescent="0.2">
      <c r="E373" s="2"/>
      <c r="F373" s="6"/>
      <c r="G373" s="6"/>
      <c r="H373" s="7"/>
      <c r="I373" s="7"/>
      <c r="J373" s="2"/>
    </row>
    <row r="374" spans="5:10" ht="31.7" customHeight="1" x14ac:dyDescent="0.2">
      <c r="E374" s="2"/>
      <c r="F374" s="6"/>
      <c r="G374" s="6"/>
      <c r="H374" s="7"/>
      <c r="I374" s="7"/>
      <c r="J374" s="2"/>
    </row>
    <row r="375" spans="5:10" ht="31.7" customHeight="1" x14ac:dyDescent="0.2">
      <c r="E375" s="2"/>
      <c r="F375" s="6"/>
      <c r="G375" s="6"/>
      <c r="H375" s="7"/>
      <c r="I375" s="7"/>
      <c r="J375" s="2"/>
    </row>
    <row r="376" spans="5:10" ht="31.7" customHeight="1" x14ac:dyDescent="0.2">
      <c r="E376" s="2"/>
      <c r="F376" s="6"/>
      <c r="G376" s="6"/>
      <c r="H376" s="7"/>
      <c r="I376" s="7"/>
      <c r="J376" s="2"/>
    </row>
    <row r="377" spans="5:10" ht="31.7" customHeight="1" x14ac:dyDescent="0.2">
      <c r="E377" s="2"/>
      <c r="F377" s="6"/>
      <c r="G377" s="6"/>
      <c r="H377" s="7"/>
      <c r="I377" s="7"/>
      <c r="J377" s="2"/>
    </row>
    <row r="378" spans="5:10" ht="31.7" customHeight="1" x14ac:dyDescent="0.2">
      <c r="E378" s="2"/>
      <c r="F378" s="6"/>
      <c r="G378" s="6"/>
      <c r="H378" s="7"/>
      <c r="I378" s="7"/>
      <c r="J378" s="2"/>
    </row>
    <row r="379" spans="5:10" ht="31.7" customHeight="1" x14ac:dyDescent="0.2">
      <c r="E379" s="2"/>
      <c r="F379" s="6"/>
      <c r="G379" s="6"/>
      <c r="H379" s="7"/>
      <c r="I379" s="7"/>
      <c r="J379" s="2"/>
    </row>
    <row r="380" spans="5:10" ht="31.7" customHeight="1" x14ac:dyDescent="0.2">
      <c r="E380" s="2"/>
      <c r="F380" s="6"/>
      <c r="G380" s="6"/>
      <c r="H380" s="7"/>
      <c r="I380" s="7"/>
      <c r="J380" s="2"/>
    </row>
    <row r="381" spans="5:10" ht="31.7" customHeight="1" x14ac:dyDescent="0.2">
      <c r="E381" s="2"/>
      <c r="F381" s="6"/>
      <c r="G381" s="6"/>
      <c r="H381" s="7"/>
      <c r="I381" s="7"/>
      <c r="J381" s="2"/>
    </row>
    <row r="382" spans="5:10" ht="31.7" customHeight="1" x14ac:dyDescent="0.2">
      <c r="E382" s="2"/>
      <c r="F382" s="6"/>
      <c r="G382" s="6"/>
      <c r="H382" s="7"/>
      <c r="I382" s="7"/>
      <c r="J382" s="2"/>
    </row>
    <row r="383" spans="5:10" ht="31.7" customHeight="1" x14ac:dyDescent="0.2">
      <c r="E383" s="2"/>
      <c r="F383" s="6"/>
      <c r="G383" s="6"/>
      <c r="H383" s="7"/>
      <c r="I383" s="7"/>
      <c r="J383" s="2"/>
    </row>
    <row r="384" spans="5:10" ht="31.7" customHeight="1" x14ac:dyDescent="0.2">
      <c r="E384" s="2"/>
      <c r="F384" s="6"/>
      <c r="G384" s="6"/>
      <c r="H384" s="7"/>
      <c r="I384" s="7"/>
      <c r="J384" s="2"/>
    </row>
    <row r="385" spans="5:10" ht="31.7" customHeight="1" x14ac:dyDescent="0.2">
      <c r="E385" s="2"/>
      <c r="F385" s="6"/>
      <c r="G385" s="6"/>
      <c r="H385" s="7"/>
      <c r="I385" s="7"/>
      <c r="J385" s="2"/>
    </row>
    <row r="386" spans="5:10" ht="31.7" customHeight="1" x14ac:dyDescent="0.2">
      <c r="E386" s="2"/>
      <c r="F386" s="6"/>
      <c r="G386" s="6"/>
      <c r="H386" s="6"/>
      <c r="I386" s="6"/>
      <c r="J386" s="2"/>
    </row>
    <row r="387" spans="5:10" ht="31.7" customHeight="1" x14ac:dyDescent="0.2">
      <c r="E387" s="2"/>
      <c r="F387" s="6"/>
      <c r="G387" s="6"/>
      <c r="H387" s="6"/>
      <c r="I387" s="6"/>
      <c r="J387" s="2"/>
    </row>
    <row r="388" spans="5:10" ht="31.7" customHeight="1" x14ac:dyDescent="0.2">
      <c r="E388" s="2"/>
      <c r="F388" s="6"/>
      <c r="G388" s="6"/>
      <c r="H388" s="6"/>
      <c r="I388" s="6"/>
      <c r="J388" s="2"/>
    </row>
    <row r="389" spans="5:10" ht="31.7" customHeight="1" x14ac:dyDescent="0.2">
      <c r="E389" s="2"/>
      <c r="F389" s="6"/>
      <c r="G389" s="6"/>
      <c r="H389" s="6"/>
      <c r="I389" s="6"/>
      <c r="J389" s="2"/>
    </row>
    <row r="390" spans="5:10" ht="31.7" customHeight="1" x14ac:dyDescent="0.2">
      <c r="E390" s="2"/>
      <c r="F390" s="6"/>
      <c r="G390" s="6"/>
      <c r="H390" s="6"/>
      <c r="I390" s="6"/>
      <c r="J390" s="2"/>
    </row>
    <row r="391" spans="5:10" ht="31.7" customHeight="1" x14ac:dyDescent="0.2">
      <c r="E391" s="2"/>
      <c r="F391" s="6"/>
      <c r="G391" s="6"/>
      <c r="H391" s="6"/>
      <c r="I391" s="6"/>
      <c r="J391" s="2"/>
    </row>
    <row r="392" spans="5:10" ht="31.7" customHeight="1" x14ac:dyDescent="0.2">
      <c r="E392" s="2"/>
      <c r="F392" s="6"/>
      <c r="G392" s="6"/>
      <c r="H392" s="6"/>
      <c r="I392" s="6"/>
      <c r="J392" s="2"/>
    </row>
    <row r="393" spans="5:10" ht="31.7" customHeight="1" x14ac:dyDescent="0.2">
      <c r="E393" s="2"/>
      <c r="F393" s="6"/>
      <c r="G393" s="6"/>
      <c r="H393" s="6"/>
      <c r="I393" s="6"/>
      <c r="J393" s="2"/>
    </row>
    <row r="394" spans="5:10" ht="31.7" customHeight="1" x14ac:dyDescent="0.2">
      <c r="E394" s="2"/>
      <c r="F394" s="6"/>
      <c r="G394" s="6"/>
      <c r="H394" s="6"/>
      <c r="I394" s="6"/>
      <c r="J394" s="2"/>
    </row>
    <row r="395" spans="5:10" ht="31.7" customHeight="1" x14ac:dyDescent="0.2">
      <c r="E395" s="2"/>
      <c r="F395" s="6"/>
      <c r="G395" s="6"/>
      <c r="H395" s="6"/>
      <c r="I395" s="6"/>
      <c r="J395" s="2"/>
    </row>
    <row r="396" spans="5:10" ht="31.7" customHeight="1" x14ac:dyDescent="0.2">
      <c r="E396" s="2"/>
      <c r="F396" s="6"/>
      <c r="G396" s="6"/>
      <c r="H396" s="6"/>
      <c r="I396" s="6"/>
      <c r="J396" s="2"/>
    </row>
  </sheetData>
  <mergeCells count="71">
    <mergeCell ref="A165:I165"/>
    <mergeCell ref="A257:I257"/>
    <mergeCell ref="A113:I113"/>
    <mergeCell ref="A117:I117"/>
    <mergeCell ref="A124:I124"/>
    <mergeCell ref="A141:I141"/>
    <mergeCell ref="A121:I121"/>
    <mergeCell ref="A198:I198"/>
    <mergeCell ref="A199:I199"/>
    <mergeCell ref="A209:I209"/>
    <mergeCell ref="A171:I171"/>
    <mergeCell ref="A144:I144"/>
    <mergeCell ref="A153:I153"/>
    <mergeCell ref="A180:I180"/>
    <mergeCell ref="A157:I157"/>
    <mergeCell ref="A179:I179"/>
    <mergeCell ref="A62:I62"/>
    <mergeCell ref="A68:I68"/>
    <mergeCell ref="A74:I74"/>
    <mergeCell ref="A76:I76"/>
    <mergeCell ref="A60:I60"/>
    <mergeCell ref="A67:I67"/>
    <mergeCell ref="A181:I181"/>
    <mergeCell ref="A182:I182"/>
    <mergeCell ref="A230:I230"/>
    <mergeCell ref="A2:I2"/>
    <mergeCell ref="A29:I29"/>
    <mergeCell ref="A44:I44"/>
    <mergeCell ref="A45:I45"/>
    <mergeCell ref="A52:I52"/>
    <mergeCell ref="A31:I31"/>
    <mergeCell ref="A33:I33"/>
    <mergeCell ref="A41:I41"/>
    <mergeCell ref="A27:I27"/>
    <mergeCell ref="A12:I12"/>
    <mergeCell ref="A15:I15"/>
    <mergeCell ref="A53:I53"/>
    <mergeCell ref="A80:I80"/>
    <mergeCell ref="A83:I83"/>
    <mergeCell ref="A92:I92"/>
    <mergeCell ref="A108:I108"/>
    <mergeCell ref="A100:I100"/>
    <mergeCell ref="A96:I96"/>
    <mergeCell ref="A97:I97"/>
    <mergeCell ref="A101:I101"/>
    <mergeCell ref="A315:I315"/>
    <mergeCell ref="A264:I264"/>
    <mergeCell ref="A271:I271"/>
    <mergeCell ref="A276:I276"/>
    <mergeCell ref="A280:I280"/>
    <mergeCell ref="A285:I285"/>
    <mergeCell ref="A300:I300"/>
    <mergeCell ref="A303:I303"/>
    <mergeCell ref="A311:I311"/>
    <mergeCell ref="A312:I312"/>
    <mergeCell ref="A129:I129"/>
    <mergeCell ref="A261:I261"/>
    <mergeCell ref="A294:I294"/>
    <mergeCell ref="A287:I287"/>
    <mergeCell ref="A289:I289"/>
    <mergeCell ref="A255:I255"/>
    <mergeCell ref="A221:I221"/>
    <mergeCell ref="A223:I223"/>
    <mergeCell ref="A211:I211"/>
    <mergeCell ref="A238:I238"/>
    <mergeCell ref="A236:I236"/>
    <mergeCell ref="A246:I246"/>
    <mergeCell ref="A203:I203"/>
    <mergeCell ref="A226:I226"/>
    <mergeCell ref="A253:I253"/>
    <mergeCell ref="A174:I174"/>
  </mergeCells>
  <pageMargins left="0.39370078740157483" right="0.23622047244094491" top="0.74803149606299213" bottom="0.74803149606299213" header="0.31496062992125984" footer="0.31496062992125984"/>
  <pageSetup paperSize="9" scale="82" firstPageNumber="0" fitToHeight="0" orientation="portrait" r:id="rId1"/>
  <headerFooter alignWithMargins="0">
    <oddFooter>&amp;C&amp;P / 10</oddFooter>
  </headerFooter>
  <ignoredErrors>
    <ignoredError sqref="A19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36" sqref="G36"/>
    </sheetView>
  </sheetViews>
  <sheetFormatPr defaultRowHeight="12.75" x14ac:dyDescent="0.2"/>
  <sheetData/>
  <pageMargins left="0.74791666666666667" right="0.74791666666666667" top="0.68194444444444446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33" sqref="I33"/>
    </sheetView>
  </sheetViews>
  <sheetFormatPr defaultRowHeight="12.75" x14ac:dyDescent="0.2"/>
  <sheetData/>
  <pageMargins left="0.74791666666666667" right="0.74791666666666667" top="0.68194444444444446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Van Rompaey</dc:creator>
  <cp:lastModifiedBy>Jonathan Verspeeten</cp:lastModifiedBy>
  <cp:lastPrinted>2021-07-23T12:54:57Z</cp:lastPrinted>
  <dcterms:created xsi:type="dcterms:W3CDTF">2011-08-23T17:53:39Z</dcterms:created>
  <dcterms:modified xsi:type="dcterms:W3CDTF">2023-08-07T07:42:03Z</dcterms:modified>
</cp:coreProperties>
</file>